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omments1.xml" ContentType="application/vnd.openxmlformats-officedocument.spreadsheetml.comments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codeName="EstaPasta_de_trabalho" defaultThemeVersion="124226"/>
  <bookViews>
    <workbookView xWindow="240" yWindow="60" windowWidth="20115" windowHeight="8010" tabRatio="717" activeTab="4"/>
  </bookViews>
  <sheets>
    <sheet name="MENU" sheetId="1" r:id="rId1"/>
    <sheet name="COLETA DA AMOSTRA DE SOLO" sheetId="6" r:id="rId2"/>
    <sheet name="DADOS DA ANALISE DE SOLO" sheetId="5" r:id="rId3"/>
    <sheet name="RECOMENDAÇÃO DE CALAGEM" sheetId="3" r:id="rId4"/>
    <sheet name="RECOMENDAÇÃO DE ADUBAÇÃO" sheetId="4" r:id="rId5"/>
  </sheets>
  <definedNames>
    <definedName name="_4_14_8" localSheetId="4">#REF!</definedName>
    <definedName name="amostra">#REF!</definedName>
    <definedName name="amostra1">#REF!</definedName>
    <definedName name="BA">#REF!</definedName>
    <definedName name="CALCARIO">'DADOS DA ANALISE DE SOLO'!#REF!</definedName>
    <definedName name="ct" localSheetId="3">#REF!</definedName>
    <definedName name="CTU">#REF!</definedName>
    <definedName name="cult">'RECOMENDAÇÃO DE CALAGEM'!#REF!</definedName>
    <definedName name="CULTURAS" localSheetId="3">'RECOMENDAÇÃO DE CALAGEM'!$M$6:$M$10</definedName>
    <definedName name="cut" localSheetId="3">#REF!</definedName>
    <definedName name="cut">#REF!</definedName>
    <definedName name="ESTOQUE">'DADOS DA ANALISE DE SOLO'!$B$10:$F$15</definedName>
    <definedName name="FORNECEDOR">'DADOS DA ANALISE DE SOLO'!#REF!</definedName>
    <definedName name="milho">#REF!</definedName>
    <definedName name="MINASOL" localSheetId="2">'DADOS DA ANALISE DE SOLO'!$B$10:$F$15</definedName>
    <definedName name="n" localSheetId="4">'DADOS DA ANALISE DE SOLO'!#REF!</definedName>
    <definedName name="OUTROS">'DADOS DA ANALISE DE SOLO'!$B$10:$F$10</definedName>
    <definedName name="TA">'DADOS DA ANALISE DE SOLO'!$D$10:$D$11</definedName>
    <definedName name="TIPO">'DADOS DA ANALISE DE SOLO'!$B$10:$F$10</definedName>
    <definedName name="TIPODECALCÁRIO">'DADOS DA ANALISE DE SOLO'!#REF!</definedName>
    <definedName name="UNIDADE" localSheetId="2">'DADOS DA ANALISE DE SOLO'!$C$3:$C$3</definedName>
    <definedName name="UNIDADE2" localSheetId="2">'DADOS DA ANALISE DE SOLO'!#REF!</definedName>
  </definedNames>
  <calcPr calcId="144525"/>
</workbook>
</file>

<file path=xl/calcChain.xml><?xml version="1.0" encoding="utf-8"?>
<calcChain xmlns="http://schemas.openxmlformats.org/spreadsheetml/2006/main">
  <c r="B17" i="3" l="1"/>
  <c r="B15" i="3"/>
  <c r="J51" i="4" l="1"/>
  <c r="B11" i="3"/>
  <c r="B5" i="3"/>
  <c r="N41" i="4" l="1"/>
  <c r="C12" i="4" l="1"/>
  <c r="A12" i="4" s="1"/>
  <c r="C20" i="4"/>
  <c r="B15" i="4"/>
  <c r="B25" i="4"/>
  <c r="L39" i="4" s="1"/>
  <c r="L41" i="4" s="1"/>
  <c r="B24" i="4"/>
  <c r="B23" i="4"/>
  <c r="B22" i="4"/>
  <c r="B17" i="4"/>
  <c r="B16" i="4"/>
  <c r="B41" i="4" l="1"/>
  <c r="A41" i="4"/>
  <c r="H36" i="4" l="1"/>
  <c r="H37" i="4" s="1"/>
  <c r="J39" i="4" s="1"/>
  <c r="B13" i="3"/>
  <c r="A46" i="4"/>
  <c r="A34" i="4"/>
  <c r="M34" i="4" s="1"/>
  <c r="N34" i="4" s="1"/>
  <c r="A20" i="4"/>
  <c r="B34" i="4" l="1"/>
  <c r="B19" i="3"/>
  <c r="B22" i="3"/>
  <c r="M36" i="4"/>
  <c r="N39" i="4" s="1"/>
  <c r="M35" i="4"/>
  <c r="H45" i="4"/>
  <c r="H46" i="4" s="1"/>
  <c r="J48" i="4" s="1"/>
  <c r="C41" i="4"/>
  <c r="C46" i="4" s="1"/>
  <c r="B46" i="4"/>
  <c r="Q45" i="4" l="1"/>
  <c r="M17" i="4"/>
  <c r="M16" i="4"/>
  <c r="C34" i="4" l="1"/>
  <c r="N36" i="4" s="1"/>
  <c r="Q46" i="4" l="1"/>
  <c r="S48" i="4" s="1"/>
  <c r="Q36" i="4"/>
  <c r="Q37" i="4" s="1"/>
  <c r="K10" i="4" l="1"/>
  <c r="F7" i="3"/>
  <c r="F12" i="3" s="1"/>
  <c r="S39" i="4" l="1"/>
  <c r="S51" i="4" s="1"/>
  <c r="F14" i="3"/>
  <c r="F18" i="3" s="1"/>
  <c r="F20" i="3" l="1"/>
</calcChain>
</file>

<file path=xl/comments1.xml><?xml version="1.0" encoding="utf-8"?>
<comments xmlns="http://schemas.openxmlformats.org/spreadsheetml/2006/main">
  <authors>
    <author>tamires oliveira</author>
  </authors>
  <commentList>
    <comment ref="B4" authorId="0">
      <text>
        <r>
          <rPr>
            <b/>
            <sz val="14"/>
            <color indexed="81"/>
            <rFont val="Arial Rounded MT Bold"/>
            <family val="2"/>
          </rPr>
          <t>valor do PRNT do cálcario!</t>
        </r>
      </text>
    </comment>
    <comment ref="B7" authorId="0">
      <text>
        <r>
          <rPr>
            <b/>
            <sz val="18"/>
            <color indexed="81"/>
            <rFont val="Arial Rounded MT Bold"/>
            <family val="2"/>
          </rPr>
          <t xml:space="preserve">
</t>
        </r>
        <r>
          <rPr>
            <b/>
            <sz val="16"/>
            <color indexed="81"/>
            <rFont val="Arial Rounded MT Bold"/>
            <family val="2"/>
          </rPr>
          <t>Prencher área total em hectare ,a ser feita calagem!</t>
        </r>
      </text>
    </comment>
    <comment ref="F12" authorId="0">
      <text>
        <r>
          <rPr>
            <b/>
            <sz val="14"/>
            <color indexed="81"/>
            <rFont val="Arial Rounded MT Bold"/>
            <family val="2"/>
          </rPr>
          <t>Na formula considera a distancia de  ida e volta !</t>
        </r>
      </text>
    </comment>
  </commentList>
</comments>
</file>

<file path=xl/comments2.xml><?xml version="1.0" encoding="utf-8"?>
<comments xmlns="http://schemas.openxmlformats.org/spreadsheetml/2006/main">
  <authors>
    <author>tamires oliveira</author>
  </authors>
  <commentList>
    <comment ref="H34" authorId="0">
      <text>
        <r>
          <rPr>
            <sz val="16"/>
            <color indexed="81"/>
            <rFont val="Arial Rounded MT Bold"/>
            <family val="2"/>
          </rPr>
          <t xml:space="preserve">Prencher com formula comercial de plantio encontrada no mercado , a mais proxima da formula ideal </t>
        </r>
      </text>
    </comment>
    <comment ref="Q34" authorId="0">
      <text>
        <r>
          <rPr>
            <b/>
            <sz val="16"/>
            <color indexed="81"/>
            <rFont val="Arial Rounded MT Bold"/>
            <family val="2"/>
          </rPr>
          <t xml:space="preserve"> Prencher com formula comercial de cobertura encontrada no mercado,a mais proxima da formula ideal</t>
        </r>
      </text>
    </comment>
    <comment ref="A39" authorId="0">
      <text>
        <r>
          <rPr>
            <sz val="14"/>
            <color indexed="81"/>
            <rFont val="Arial"/>
            <family val="2"/>
          </rPr>
          <t>replicar valores do  quadro acima ''NECESSIDADE PARA PLANTIO''</t>
        </r>
      </text>
    </comment>
  </commentList>
</comments>
</file>

<file path=xl/sharedStrings.xml><?xml version="1.0" encoding="utf-8"?>
<sst xmlns="http://schemas.openxmlformats.org/spreadsheetml/2006/main" count="165" uniqueCount="104">
  <si>
    <t xml:space="preserve"> AMOSTRAS</t>
  </si>
  <si>
    <t>PROPRIEDADE:</t>
  </si>
  <si>
    <t>PROPRIETÁRIO:</t>
  </si>
  <si>
    <t>DATA:</t>
  </si>
  <si>
    <t>ENDEREÇO:</t>
  </si>
  <si>
    <t>P</t>
  </si>
  <si>
    <t>K</t>
  </si>
  <si>
    <t>Mg</t>
  </si>
  <si>
    <t>H+Al</t>
  </si>
  <si>
    <t>SB</t>
  </si>
  <si>
    <t>CTC</t>
  </si>
  <si>
    <t>V%</t>
  </si>
  <si>
    <t>m%</t>
  </si>
  <si>
    <t>Ca</t>
  </si>
  <si>
    <t>AMOSTRA</t>
  </si>
  <si>
    <t>RECOMENDAÇÃO</t>
  </si>
  <si>
    <t>disponibilidade K</t>
  </si>
  <si>
    <t>BAIXO</t>
  </si>
  <si>
    <t>MÉDIO</t>
  </si>
  <si>
    <t>BOA</t>
  </si>
  <si>
    <t>INTERPRETAÇÃO K  (POTÁSIO)</t>
  </si>
  <si>
    <t>N</t>
  </si>
  <si>
    <t>PH</t>
  </si>
  <si>
    <t>AVALIAÇÃO</t>
  </si>
  <si>
    <t>CORRIGIR</t>
  </si>
  <si>
    <t>RECOMENDAÇÃO DE CALAGEM</t>
  </si>
  <si>
    <t>-</t>
  </si>
  <si>
    <t>RECOMEDAÇÃO DE ADUBAÇÃO  PLANTIO E COBERTURA</t>
  </si>
  <si>
    <t>RECOMENDAÇÃO PARA COBERTURA</t>
  </si>
  <si>
    <t xml:space="preserve"> PRENCHIMENTO DE DADOS DA ANÁLISE DE SOLO 
</t>
  </si>
  <si>
    <t>FORMULA IDEAL</t>
  </si>
  <si>
    <t>RECOMENDAÇÃO PARA PLANTIO</t>
  </si>
  <si>
    <t xml:space="preserve"> COMPARATIVO - FORMULA COMERCIAL </t>
  </si>
  <si>
    <t>_</t>
  </si>
  <si>
    <t>COMPARATIVO DE CUSTO</t>
  </si>
  <si>
    <t>CUSTO</t>
  </si>
  <si>
    <t>ECONOMIA</t>
  </si>
  <si>
    <t>OK</t>
  </si>
  <si>
    <t>Cmolc/dm</t>
  </si>
  <si>
    <t>VARGEM</t>
  </si>
  <si>
    <t>MORRO</t>
  </si>
  <si>
    <t>CULTURA</t>
  </si>
  <si>
    <t>falta</t>
  </si>
  <si>
    <r>
      <t>disponibilidade P</t>
    </r>
    <r>
      <rPr>
        <b/>
        <vertAlign val="superscript"/>
        <sz val="18"/>
        <color theme="0"/>
        <rFont val="Arial"/>
        <family val="2"/>
      </rPr>
      <t>2</t>
    </r>
  </si>
  <si>
    <t>NECESSIDADE PARA CALCULO</t>
  </si>
  <si>
    <t>SOJA</t>
  </si>
  <si>
    <t>MILHO</t>
  </si>
  <si>
    <t>SORGO</t>
  </si>
  <si>
    <r>
      <rPr>
        <b/>
        <sz val="36"/>
        <color theme="1"/>
        <rFont val="Bahnschrift"/>
        <family val="2"/>
      </rPr>
      <t>IDENTIFICAÇÃO</t>
    </r>
    <r>
      <rPr>
        <b/>
        <sz val="36"/>
        <color theme="1"/>
        <rFont val="Algerian"/>
        <family val="5"/>
      </rPr>
      <t xml:space="preserve">
</t>
    </r>
  </si>
  <si>
    <t>EMAIL:</t>
  </si>
  <si>
    <t>PLANTIO N</t>
  </si>
  <si>
    <t>BOM</t>
  </si>
  <si>
    <t>PRNT (%)</t>
  </si>
  <si>
    <t>ÁREA TOTAL (HA)</t>
  </si>
  <si>
    <t>CTC(%)</t>
  </si>
  <si>
    <t>V(%)</t>
  </si>
  <si>
    <t>FRETE(R$)</t>
  </si>
  <si>
    <t>DISTÂNCIA(KM)</t>
  </si>
  <si>
    <t>VALOR DO CALCÁRIO/TON(R$)</t>
  </si>
  <si>
    <t>NECESSIDADE PARA PLANTIO</t>
  </si>
  <si>
    <t xml:space="preserve"> PLANTIO</t>
  </si>
  <si>
    <t xml:space="preserve"> COBERTURA</t>
  </si>
  <si>
    <t>CODIGO</t>
  </si>
  <si>
    <t>VALOR CULTURAL</t>
  </si>
  <si>
    <r>
      <t>INTERPRETAÇÃO P</t>
    </r>
    <r>
      <rPr>
        <b/>
        <vertAlign val="superscript"/>
        <sz val="16"/>
        <color rgb="FF00B050"/>
        <rFont val="Arial Black"/>
        <family val="2"/>
      </rPr>
      <t>2</t>
    </r>
    <r>
      <rPr>
        <b/>
        <sz val="16"/>
        <color rgb="FF00B050"/>
        <rFont val="Arial Black"/>
        <family val="2"/>
      </rPr>
      <t>(FÓSFORO)</t>
    </r>
  </si>
  <si>
    <t>NECESSIDADE</t>
  </si>
  <si>
    <r>
      <t>Ph(H</t>
    </r>
    <r>
      <rPr>
        <b/>
        <vertAlign val="subscript"/>
        <sz val="18"/>
        <rFont val="Arial Black"/>
        <family val="2"/>
      </rPr>
      <t>2</t>
    </r>
    <r>
      <rPr>
        <b/>
        <sz val="18"/>
        <rFont val="Arial Black"/>
        <family val="2"/>
      </rPr>
      <t>O)</t>
    </r>
  </si>
  <si>
    <t xml:space="preserve">NOME COMERCIAL </t>
  </si>
  <si>
    <t>ÁREA(HA)</t>
  </si>
  <si>
    <t>QUANTIDADE POR HA(KG)</t>
  </si>
  <si>
    <t>TOTAL DE ADUBO(KG)</t>
  </si>
  <si>
    <t>TOTAL GASTO</t>
  </si>
  <si>
    <t>PLANTIO(N)</t>
  </si>
  <si>
    <t>BAIXO P²</t>
  </si>
  <si>
    <t>MÉDIO P²</t>
  </si>
  <si>
    <t>BOM P²</t>
  </si>
  <si>
    <t>BAIXO K²</t>
  </si>
  <si>
    <t>MÉDIO K²</t>
  </si>
  <si>
    <t>BOM K²</t>
  </si>
  <si>
    <t>COBERTURA(N)</t>
  </si>
  <si>
    <t>COBERTURA N</t>
  </si>
  <si>
    <t>SORGO PARA SILAGEM TON/HA (50-60)</t>
  </si>
  <si>
    <t>SORGO PARA SILAGEM TON/HA (&lt;50)</t>
  </si>
  <si>
    <t>SORGO PARA SILAGEM TON/HA (60)</t>
  </si>
  <si>
    <t>MILHO PARA GRÃO TON/HA (6-8)</t>
  </si>
  <si>
    <t>MILHO PARA GRÃO TON/HA (&gt;8)</t>
  </si>
  <si>
    <t>MILHO PARA GRÃO TON/HA (4-6)</t>
  </si>
  <si>
    <t>MILHO PARA SILAGEM TON/HA (&gt;50)</t>
  </si>
  <si>
    <t>MILHO PARA SILAGEM TON/HA (40-50)</t>
  </si>
  <si>
    <t>MILHO PARA SILAGEM TON/HA ( 30-40)</t>
  </si>
  <si>
    <t xml:space="preserve">SOJA TON/HA </t>
  </si>
  <si>
    <t>SORGO GRANIFEROTON/HA (04-06)</t>
  </si>
  <si>
    <t>SORGO GRANIFEROTON/HA (06-08)</t>
  </si>
  <si>
    <t>ESPIGÃO</t>
  </si>
  <si>
    <t xml:space="preserve">PASTO DE BAIXO </t>
  </si>
  <si>
    <t>RECOMENDAÇÃO DE CALAGEM POR HACTARE  (ton)</t>
  </si>
  <si>
    <t>RECOMENDAÇÃO DE CALAGEM ÁREA TOTAL (ton)</t>
  </si>
  <si>
    <t xml:space="preserve"> PREÇO DA TONELADA(R$) </t>
  </si>
  <si>
    <t xml:space="preserve">PREÇO DA TONELADA(R$) </t>
  </si>
  <si>
    <t>MO</t>
  </si>
  <si>
    <t>mg/dm³</t>
  </si>
  <si>
    <t>%</t>
  </si>
  <si>
    <t>dag/Kg</t>
  </si>
  <si>
    <t>PROCEDIMENTO PARA COLETA DA AMOSTRA DE SOLO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</si>
</sst>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&quot;R$&quot;* #,##0.00_-;\-&quot;R$&quot;* #,##0.00_-;_-&quot;R$&quot;* &quot;-&quot;??_-;_-@_-"/>
    <numFmt numFmtId="164" formatCode="0.0"/>
    <numFmt numFmtId="165" formatCode="_-[$R$-416]\ * #,##0.00_-;\-[$R$-416]\ * #,##0.00_-;_-[$R$-416]\ * &quot;-&quot;??_-;_-@_-"/>
  </numFmts>
  <fonts count="86" x14ac:knownFonts="1"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8"/>
      <color theme="0"/>
      <name val="Arial"/>
      <family val="2"/>
    </font>
    <font>
      <sz val="16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11"/>
      <name val="Calibri"/>
      <family val="2"/>
      <scheme val="minor"/>
    </font>
    <font>
      <sz val="16"/>
      <name val="Calibri"/>
      <family val="2"/>
      <scheme val="minor"/>
    </font>
    <font>
      <b/>
      <sz val="14"/>
      <color theme="1"/>
      <name val="Arial Rounded MT Bold"/>
      <family val="2"/>
    </font>
    <font>
      <u/>
      <sz val="16"/>
      <name val="Arial Rounded MT Bold"/>
      <family val="2"/>
    </font>
    <font>
      <u val="singleAccounting"/>
      <sz val="12"/>
      <name val="Arial Rounded MT Bold"/>
      <family val="2"/>
    </font>
    <font>
      <b/>
      <sz val="16"/>
      <color indexed="81"/>
      <name val="Arial Rounded MT Bold"/>
      <family val="2"/>
    </font>
    <font>
      <b/>
      <sz val="18"/>
      <color indexed="81"/>
      <name val="Arial Rounded MT Bold"/>
      <family val="2"/>
    </font>
    <font>
      <sz val="22"/>
      <color theme="1"/>
      <name val="Arial Rounded MT Bold"/>
      <family val="2"/>
    </font>
    <font>
      <sz val="11"/>
      <color theme="1"/>
      <name val="Calibri"/>
      <family val="2"/>
      <scheme val="minor"/>
    </font>
    <font>
      <b/>
      <sz val="20"/>
      <color theme="0"/>
      <name val="Arial Rounded MT Bold"/>
      <family val="2"/>
    </font>
    <font>
      <b/>
      <sz val="22"/>
      <color rgb="FFFFFF00"/>
      <name val="Arial Rounded MT Bold"/>
      <family val="2"/>
    </font>
    <font>
      <b/>
      <sz val="18"/>
      <name val="Arial Black"/>
      <family val="2"/>
    </font>
    <font>
      <sz val="12"/>
      <name val="Arial"/>
      <family val="2"/>
    </font>
    <font>
      <b/>
      <vertAlign val="superscript"/>
      <sz val="18"/>
      <color theme="0"/>
      <name val="Arial"/>
      <family val="2"/>
    </font>
    <font>
      <sz val="18"/>
      <color theme="0"/>
      <name val="Arial"/>
      <family val="2"/>
    </font>
    <font>
      <sz val="18"/>
      <color theme="0"/>
      <name val="Calibri"/>
      <family val="2"/>
      <scheme val="minor"/>
    </font>
    <font>
      <b/>
      <sz val="36"/>
      <color theme="1"/>
      <name val="Algerian"/>
      <family val="5"/>
    </font>
    <font>
      <b/>
      <sz val="36"/>
      <color theme="1"/>
      <name val="Bahnschrift"/>
      <family val="2"/>
    </font>
    <font>
      <b/>
      <sz val="22"/>
      <color theme="1"/>
      <name val="Bahnschrift"/>
      <family val="2"/>
    </font>
    <font>
      <b/>
      <sz val="36"/>
      <color theme="1"/>
      <name val="Arial Rounded MT Bold"/>
      <family val="2"/>
    </font>
    <font>
      <sz val="16"/>
      <color indexed="81"/>
      <name val="Arial Rounded MT Bold"/>
      <family val="2"/>
    </font>
    <font>
      <sz val="22"/>
      <color theme="0"/>
      <name val="Arial"/>
      <family val="2"/>
    </font>
    <font>
      <sz val="20"/>
      <color theme="0"/>
      <name val="Arial"/>
      <family val="2"/>
    </font>
    <font>
      <sz val="11"/>
      <name val="Arial"/>
      <family val="2"/>
    </font>
    <font>
      <sz val="18"/>
      <name val="Arial"/>
      <family val="2"/>
    </font>
    <font>
      <b/>
      <sz val="16"/>
      <color theme="0"/>
      <name val="Arial"/>
      <family val="2"/>
    </font>
    <font>
      <sz val="16"/>
      <color theme="0"/>
      <name val="Calibri"/>
      <family val="2"/>
      <scheme val="minor"/>
    </font>
    <font>
      <sz val="12"/>
      <color theme="1"/>
      <name val="Arial"/>
      <family val="2"/>
    </font>
    <font>
      <b/>
      <sz val="16"/>
      <color theme="1"/>
      <name val="Arial Black"/>
      <family val="2"/>
    </font>
    <font>
      <b/>
      <sz val="16"/>
      <name val="Arial Black"/>
      <family val="2"/>
    </font>
    <font>
      <b/>
      <sz val="14"/>
      <color theme="1"/>
      <name val="Arial Black"/>
      <family val="2"/>
    </font>
    <font>
      <sz val="14"/>
      <color theme="1"/>
      <name val="Calibri"/>
      <family val="2"/>
      <scheme val="minor"/>
    </font>
    <font>
      <sz val="14"/>
      <color theme="0"/>
      <name val="Calibri"/>
      <family val="2"/>
      <scheme val="minor"/>
    </font>
    <font>
      <b/>
      <sz val="14"/>
      <name val="Arial Black"/>
      <family val="2"/>
    </font>
    <font>
      <b/>
      <sz val="12"/>
      <color theme="1"/>
      <name val="Arial Black"/>
      <family val="2"/>
    </font>
    <font>
      <sz val="12"/>
      <color theme="1"/>
      <name val="Calibri"/>
      <family val="2"/>
      <scheme val="minor"/>
    </font>
    <font>
      <sz val="12"/>
      <color theme="1"/>
      <name val="Arial Rounded MT Bold"/>
      <family val="2"/>
    </font>
    <font>
      <sz val="12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2"/>
      <name val="Arial Rounded MT Bold"/>
      <family val="2"/>
    </font>
    <font>
      <b/>
      <sz val="12"/>
      <name val="Arial Black"/>
      <family val="2"/>
    </font>
    <font>
      <b/>
      <sz val="12"/>
      <color theme="0"/>
      <name val="Arial"/>
      <family val="2"/>
    </font>
    <font>
      <b/>
      <sz val="12"/>
      <name val="Arial"/>
      <family val="2"/>
    </font>
    <font>
      <b/>
      <sz val="12"/>
      <color theme="0"/>
      <name val="Calibri"/>
      <family val="2"/>
      <scheme val="minor"/>
    </font>
    <font>
      <sz val="12"/>
      <color theme="1"/>
      <name val="Arial Black"/>
      <family val="2"/>
    </font>
    <font>
      <sz val="12"/>
      <color theme="0"/>
      <name val="Arial"/>
      <family val="2"/>
    </font>
    <font>
      <sz val="12"/>
      <color theme="0"/>
      <name val="Arial Rounded MT Bold"/>
      <family val="2"/>
    </font>
    <font>
      <b/>
      <sz val="26"/>
      <color theme="1"/>
      <name val="Arial Rounded MT Bold"/>
      <family val="2"/>
    </font>
    <font>
      <sz val="11"/>
      <color theme="1"/>
      <name val="Arial Black"/>
      <family val="2"/>
    </font>
    <font>
      <sz val="14"/>
      <name val="Arial Black"/>
      <family val="2"/>
    </font>
    <font>
      <sz val="18"/>
      <color theme="1"/>
      <name val="Arial Black"/>
      <family val="2"/>
    </font>
    <font>
      <b/>
      <sz val="16"/>
      <color rgb="FF00B050"/>
      <name val="Arial Black"/>
      <family val="2"/>
    </font>
    <font>
      <b/>
      <vertAlign val="superscript"/>
      <sz val="16"/>
      <color rgb="FF00B050"/>
      <name val="Arial Black"/>
      <family val="2"/>
    </font>
    <font>
      <sz val="16"/>
      <name val="Arial Black"/>
      <family val="2"/>
    </font>
    <font>
      <b/>
      <sz val="14"/>
      <color rgb="FF00B050"/>
      <name val="Arial Black"/>
      <family val="2"/>
    </font>
    <font>
      <sz val="14"/>
      <color theme="1"/>
      <name val="Arial Black"/>
      <family val="2"/>
    </font>
    <font>
      <u/>
      <sz val="14"/>
      <color theme="1"/>
      <name val="Arial Black"/>
      <family val="2"/>
    </font>
    <font>
      <sz val="14"/>
      <color theme="0"/>
      <name val="Arial Black"/>
      <family val="2"/>
    </font>
    <font>
      <b/>
      <sz val="14"/>
      <color theme="0"/>
      <name val="Arial Black"/>
      <family val="2"/>
    </font>
    <font>
      <u/>
      <sz val="12"/>
      <color theme="1"/>
      <name val="Arial Black"/>
      <family val="2"/>
    </font>
    <font>
      <sz val="12"/>
      <color theme="0"/>
      <name val="Arial Black"/>
      <family val="2"/>
    </font>
    <font>
      <b/>
      <sz val="16"/>
      <color theme="9" tint="-0.249977111117893"/>
      <name val="Arial Black"/>
      <family val="2"/>
    </font>
    <font>
      <b/>
      <sz val="14"/>
      <color theme="9" tint="-0.249977111117893"/>
      <name val="Arial Black"/>
      <family val="2"/>
    </font>
    <font>
      <b/>
      <u/>
      <sz val="14"/>
      <color theme="1"/>
      <name val="Arial Black"/>
      <family val="2"/>
    </font>
    <font>
      <b/>
      <u/>
      <sz val="14"/>
      <name val="Arial Black"/>
      <family val="2"/>
    </font>
    <font>
      <b/>
      <sz val="12"/>
      <color rgb="FFFFFF00"/>
      <name val="Arial Rounded MT Bold"/>
      <family val="2"/>
    </font>
    <font>
      <sz val="12"/>
      <name val="Arial Rounded MT Bold"/>
      <family val="2"/>
    </font>
    <font>
      <u/>
      <sz val="11"/>
      <color theme="10"/>
      <name val="Calibri"/>
      <family val="2"/>
      <scheme val="minor"/>
    </font>
    <font>
      <b/>
      <sz val="14"/>
      <color theme="8" tint="0.79998168889431442"/>
      <name val="Arial Black"/>
      <family val="2"/>
    </font>
    <font>
      <b/>
      <sz val="16"/>
      <color theme="8" tint="0.79998168889431442"/>
      <name val="Arial Black"/>
      <family val="2"/>
    </font>
    <font>
      <sz val="16"/>
      <color theme="8" tint="0.79998168889431442"/>
      <name val="Arial Black"/>
      <family val="2"/>
    </font>
    <font>
      <sz val="22"/>
      <color theme="1"/>
      <name val="Arial Black"/>
      <family val="2"/>
    </font>
    <font>
      <u/>
      <sz val="12"/>
      <name val="Arial Black"/>
      <family val="2"/>
    </font>
    <font>
      <b/>
      <vertAlign val="subscript"/>
      <sz val="18"/>
      <name val="Arial Black"/>
      <family val="2"/>
    </font>
    <font>
      <b/>
      <sz val="18"/>
      <color theme="8" tint="0.79998168889431442"/>
      <name val="Arial Black"/>
      <family val="2"/>
    </font>
    <font>
      <u/>
      <sz val="14"/>
      <color theme="10"/>
      <name val="Calibri"/>
      <family val="2"/>
      <scheme val="minor"/>
    </font>
    <font>
      <b/>
      <sz val="14"/>
      <color indexed="81"/>
      <name val="Arial Rounded MT Bold"/>
      <family val="2"/>
    </font>
    <font>
      <sz val="14"/>
      <color indexed="81"/>
      <name val="Arial"/>
      <family val="2"/>
    </font>
    <font>
      <b/>
      <sz val="18"/>
      <color theme="0"/>
      <name val="Arial Black"/>
      <family val="2"/>
    </font>
    <font>
      <sz val="14"/>
      <color theme="1"/>
      <name val="Arial"/>
      <family val="2"/>
    </font>
    <font>
      <shadow/>
      <sz val="20"/>
      <name val="Arial Black"/>
      <family val="2"/>
    </font>
  </fonts>
  <fills count="1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C6EFCE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FFFFCC"/>
      </patternFill>
    </fill>
    <fill>
      <patternFill patternType="solid">
        <fgColor rgb="FF39F03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0000CC"/>
        <bgColor indexed="64"/>
      </patternFill>
    </fill>
    <fill>
      <patternFill patternType="solid">
        <fgColor rgb="FF92D050"/>
        <bgColor indexed="64"/>
      </patternFill>
    </fill>
  </fills>
  <borders count="7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 style="thin">
        <color indexed="64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/>
      <diagonal/>
    </border>
    <border>
      <left style="thin">
        <color rgb="FFB2B2B2"/>
      </left>
      <right style="thin">
        <color rgb="FFB2B2B2"/>
      </right>
      <top/>
      <bottom style="thin">
        <color rgb="FFB2B2B2"/>
      </bottom>
      <diagonal/>
    </border>
    <border>
      <left/>
      <right/>
      <top style="thin">
        <color theme="0"/>
      </top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rgb="FFB2B2B2"/>
      </left>
      <right style="thin">
        <color rgb="FFB2B2B2"/>
      </right>
      <top/>
      <bottom/>
      <diagonal/>
    </border>
    <border>
      <left/>
      <right style="thin">
        <color rgb="FFB2B2B2"/>
      </right>
      <top/>
      <bottom style="thin">
        <color rgb="FFB2B2B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B2B2B2"/>
      </left>
      <right style="medium">
        <color indexed="64"/>
      </right>
      <top/>
      <bottom style="thin">
        <color rgb="FFB2B2B2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rgb="FFB2B2B2"/>
      </left>
      <right style="medium">
        <color indexed="64"/>
      </right>
      <top style="thin">
        <color rgb="FFB2B2B2"/>
      </top>
      <bottom style="thin">
        <color rgb="FFB2B2B2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ck">
        <color theme="0"/>
      </left>
      <right style="thick">
        <color theme="0"/>
      </right>
      <top style="thick">
        <color theme="0"/>
      </top>
      <bottom style="thick">
        <color theme="0"/>
      </bottom>
      <diagonal/>
    </border>
    <border>
      <left style="thin">
        <color indexed="64"/>
      </left>
      <right style="thick">
        <color theme="0"/>
      </right>
      <top/>
      <bottom style="thin">
        <color indexed="64"/>
      </bottom>
      <diagonal/>
    </border>
    <border>
      <left style="thick">
        <color theme="0"/>
      </left>
      <right style="thin">
        <color indexed="64"/>
      </right>
      <top style="thick">
        <color theme="0"/>
      </top>
      <bottom style="thick">
        <color theme="0"/>
      </bottom>
      <diagonal/>
    </border>
    <border>
      <left style="thin">
        <color indexed="64"/>
      </left>
      <right style="thick">
        <color theme="0"/>
      </right>
      <top style="thick">
        <color theme="0"/>
      </top>
      <bottom style="thick">
        <color theme="0"/>
      </bottom>
      <diagonal/>
    </border>
    <border>
      <left style="thick">
        <color theme="0"/>
      </left>
      <right/>
      <top style="thick">
        <color theme="0"/>
      </top>
      <bottom style="thick">
        <color theme="0"/>
      </bottom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 style="thick">
        <color theme="0"/>
      </right>
      <top style="thick">
        <color theme="0"/>
      </top>
      <bottom style="thick">
        <color theme="0"/>
      </bottom>
      <diagonal/>
    </border>
  </borders>
  <cellStyleXfs count="6">
    <xf numFmtId="0" fontId="0" fillId="0" borderId="0"/>
    <xf numFmtId="0" fontId="8" fillId="3" borderId="6" applyBorder="0">
      <alignment horizontal="center" vertical="center"/>
    </xf>
    <xf numFmtId="0" fontId="9" fillId="5" borderId="13">
      <alignment horizontal="center" vertical="center"/>
    </xf>
    <xf numFmtId="44" fontId="13" fillId="0" borderId="0" applyFont="0" applyFill="0" applyBorder="0" applyAlignment="0" applyProtection="0"/>
    <xf numFmtId="0" fontId="13" fillId="7" borderId="20" applyNumberFormat="0" applyFont="0" applyAlignment="0" applyProtection="0"/>
    <xf numFmtId="0" fontId="72" fillId="0" borderId="0" applyNumberFormat="0" applyFill="0" applyBorder="0" applyAlignment="0" applyProtection="0"/>
  </cellStyleXfs>
  <cellXfs count="350">
    <xf numFmtId="0" fontId="0" fillId="0" borderId="0" xfId="0"/>
    <xf numFmtId="0" fontId="0" fillId="0" borderId="0" xfId="0" applyAlignment="1"/>
    <xf numFmtId="0" fontId="4" fillId="0" borderId="0" xfId="0" applyFont="1"/>
    <xf numFmtId="0" fontId="0" fillId="0" borderId="0" xfId="0" applyBorder="1"/>
    <xf numFmtId="0" fontId="1" fillId="2" borderId="0" xfId="0" applyFont="1" applyFill="1"/>
    <xf numFmtId="0" fontId="5" fillId="0" borderId="0" xfId="0" applyFont="1"/>
    <xf numFmtId="0" fontId="5" fillId="2" borderId="0" xfId="0" applyFont="1" applyFill="1"/>
    <xf numFmtId="0" fontId="12" fillId="0" borderId="0" xfId="0" applyFont="1"/>
    <xf numFmtId="0" fontId="15" fillId="2" borderId="0" xfId="0" applyFont="1" applyFill="1" applyBorder="1" applyAlignment="1">
      <alignment vertical="center"/>
    </xf>
    <xf numFmtId="0" fontId="0" fillId="0" borderId="0" xfId="0"/>
    <xf numFmtId="0" fontId="0" fillId="2" borderId="0" xfId="0" applyFill="1"/>
    <xf numFmtId="0" fontId="3" fillId="0" borderId="0" xfId="0" applyFont="1"/>
    <xf numFmtId="0" fontId="5" fillId="2" borderId="0" xfId="0" applyFont="1" applyFill="1" applyBorder="1"/>
    <xf numFmtId="0" fontId="1" fillId="2" borderId="0" xfId="0" applyFont="1" applyFill="1" applyBorder="1"/>
    <xf numFmtId="0" fontId="26" fillId="2" borderId="0" xfId="0" applyFont="1" applyFill="1"/>
    <xf numFmtId="0" fontId="27" fillId="2" borderId="26" xfId="0" applyFont="1" applyFill="1" applyBorder="1" applyAlignment="1">
      <alignment horizontal="center" vertical="center"/>
    </xf>
    <xf numFmtId="0" fontId="19" fillId="2" borderId="30" xfId="0" applyFont="1" applyFill="1" applyBorder="1" applyAlignment="1">
      <alignment horizontal="center"/>
    </xf>
    <xf numFmtId="0" fontId="20" fillId="2" borderId="30" xfId="0" applyFont="1" applyFill="1" applyBorder="1" applyAlignment="1">
      <alignment horizontal="center"/>
    </xf>
    <xf numFmtId="0" fontId="2" fillId="2" borderId="0" xfId="0" applyFont="1" applyFill="1" applyBorder="1" applyAlignment="1">
      <alignment horizontal="center"/>
    </xf>
    <xf numFmtId="0" fontId="28" fillId="0" borderId="0" xfId="0" applyFont="1"/>
    <xf numFmtId="0" fontId="29" fillId="2" borderId="0" xfId="0" applyFont="1" applyFill="1" applyBorder="1"/>
    <xf numFmtId="0" fontId="28" fillId="2" borderId="0" xfId="0" applyFont="1" applyFill="1" applyBorder="1"/>
    <xf numFmtId="0" fontId="6" fillId="2" borderId="0" xfId="0" applyFont="1" applyFill="1"/>
    <xf numFmtId="0" fontId="6" fillId="0" borderId="0" xfId="0" applyFont="1"/>
    <xf numFmtId="0" fontId="36" fillId="0" borderId="0" xfId="0" applyFont="1"/>
    <xf numFmtId="0" fontId="37" fillId="2" borderId="0" xfId="0" applyFont="1" applyFill="1"/>
    <xf numFmtId="0" fontId="7" fillId="4" borderId="0" xfId="0" applyFont="1" applyFill="1"/>
    <xf numFmtId="0" fontId="40" fillId="0" borderId="0" xfId="0" applyFont="1"/>
    <xf numFmtId="0" fontId="17" fillId="0" borderId="0" xfId="0" applyFont="1"/>
    <xf numFmtId="0" fontId="40" fillId="0" borderId="0" xfId="0" applyFont="1" applyAlignment="1">
      <alignment vertical="center"/>
    </xf>
    <xf numFmtId="0" fontId="42" fillId="2" borderId="0" xfId="0" applyFont="1" applyFill="1"/>
    <xf numFmtId="0" fontId="17" fillId="2" borderId="0" xfId="0" applyFont="1" applyFill="1"/>
    <xf numFmtId="0" fontId="43" fillId="2" borderId="0" xfId="0" applyFont="1" applyFill="1"/>
    <xf numFmtId="0" fontId="43" fillId="2" borderId="0" xfId="0" applyFont="1" applyFill="1" applyBorder="1" applyAlignment="1">
      <alignment vertical="center"/>
    </xf>
    <xf numFmtId="0" fontId="42" fillId="0" borderId="0" xfId="0" applyFont="1"/>
    <xf numFmtId="0" fontId="40" fillId="2" borderId="0" xfId="0" applyFont="1" applyFill="1"/>
    <xf numFmtId="0" fontId="40" fillId="4" borderId="0" xfId="0" applyFont="1" applyFill="1"/>
    <xf numFmtId="0" fontId="42" fillId="0" borderId="0" xfId="0" applyFont="1" applyBorder="1" applyAlignment="1">
      <alignment vertical="center"/>
    </xf>
    <xf numFmtId="0" fontId="46" fillId="2" borderId="0" xfId="0" applyFont="1" applyFill="1" applyBorder="1" applyAlignment="1"/>
    <xf numFmtId="0" fontId="47" fillId="0" borderId="0" xfId="0" applyFont="1" applyBorder="1" applyAlignment="1"/>
    <xf numFmtId="0" fontId="40" fillId="0" borderId="0" xfId="0" applyFont="1" applyFill="1"/>
    <xf numFmtId="0" fontId="47" fillId="2" borderId="0" xfId="0" applyFont="1" applyFill="1" applyBorder="1" applyAlignment="1"/>
    <xf numFmtId="0" fontId="48" fillId="2" borderId="0" xfId="0" applyFont="1" applyFill="1"/>
    <xf numFmtId="0" fontId="47" fillId="0" borderId="0" xfId="0" applyFont="1"/>
    <xf numFmtId="0" fontId="1" fillId="0" borderId="0" xfId="0" applyFont="1"/>
    <xf numFmtId="0" fontId="27" fillId="2" borderId="0" xfId="0" applyFont="1" applyFill="1" applyAlignment="1">
      <alignment horizontal="center" vertical="center"/>
    </xf>
    <xf numFmtId="0" fontId="19" fillId="2" borderId="0" xfId="0" applyFont="1" applyFill="1"/>
    <xf numFmtId="0" fontId="50" fillId="2" borderId="0" xfId="0" applyFont="1" applyFill="1"/>
    <xf numFmtId="0" fontId="54" fillId="0" borderId="0" xfId="0" applyFont="1"/>
    <xf numFmtId="0" fontId="54" fillId="0" borderId="26" xfId="0" applyFont="1" applyBorder="1"/>
    <xf numFmtId="0" fontId="54" fillId="0" borderId="29" xfId="0" applyFont="1" applyBorder="1"/>
    <xf numFmtId="0" fontId="33" fillId="4" borderId="1" xfId="0" applyFont="1" applyFill="1" applyBorder="1" applyAlignment="1">
      <alignment horizontal="center" vertical="center"/>
    </xf>
    <xf numFmtId="0" fontId="60" fillId="0" borderId="0" xfId="0" applyFont="1"/>
    <xf numFmtId="0" fontId="35" fillId="4" borderId="1" xfId="0" applyFont="1" applyFill="1" applyBorder="1" applyAlignment="1">
      <alignment horizontal="center" vertical="center"/>
    </xf>
    <xf numFmtId="0" fontId="62" fillId="2" borderId="0" xfId="0" applyFont="1" applyFill="1"/>
    <xf numFmtId="0" fontId="54" fillId="2" borderId="0" xfId="0" applyFont="1" applyFill="1" applyBorder="1"/>
    <xf numFmtId="0" fontId="63" fillId="2" borderId="0" xfId="0" applyFont="1" applyFill="1" applyBorder="1" applyAlignment="1">
      <alignment horizontal="center"/>
    </xf>
    <xf numFmtId="0" fontId="38" fillId="4" borderId="1" xfId="0" applyFont="1" applyFill="1" applyBorder="1" applyAlignment="1">
      <alignment horizontal="center" vertical="center"/>
    </xf>
    <xf numFmtId="0" fontId="38" fillId="2" borderId="0" xfId="0" applyFont="1" applyFill="1" applyBorder="1" applyAlignment="1">
      <alignment vertical="center"/>
    </xf>
    <xf numFmtId="0" fontId="54" fillId="2" borderId="26" xfId="0" applyFont="1" applyFill="1" applyBorder="1"/>
    <xf numFmtId="0" fontId="54" fillId="0" borderId="27" xfId="0" applyFont="1" applyBorder="1"/>
    <xf numFmtId="0" fontId="60" fillId="2" borderId="0" xfId="0" applyFont="1" applyFill="1"/>
    <xf numFmtId="0" fontId="60" fillId="2" borderId="0" xfId="0" applyFont="1" applyFill="1" applyBorder="1"/>
    <xf numFmtId="0" fontId="49" fillId="0" borderId="0" xfId="0" applyFont="1"/>
    <xf numFmtId="0" fontId="49" fillId="2" borderId="0" xfId="0" applyFont="1" applyFill="1"/>
    <xf numFmtId="0" fontId="49" fillId="2" borderId="0" xfId="0" applyFont="1" applyFill="1" applyBorder="1"/>
    <xf numFmtId="0" fontId="16" fillId="4" borderId="10" xfId="0" applyFont="1" applyFill="1" applyBorder="1" applyAlignment="1">
      <alignment horizontal="center" vertical="center"/>
    </xf>
    <xf numFmtId="0" fontId="33" fillId="4" borderId="10" xfId="0" applyFont="1" applyFill="1" applyBorder="1" applyAlignment="1">
      <alignment horizontal="center" vertical="center"/>
    </xf>
    <xf numFmtId="0" fontId="35" fillId="4" borderId="1" xfId="0" applyFont="1" applyFill="1" applyBorder="1" applyAlignment="1">
      <alignment horizontal="left" vertical="center"/>
    </xf>
    <xf numFmtId="0" fontId="35" fillId="2" borderId="16" xfId="0" applyFont="1" applyFill="1" applyBorder="1" applyAlignment="1">
      <alignment vertical="center"/>
    </xf>
    <xf numFmtId="164" fontId="35" fillId="2" borderId="0" xfId="0" applyNumberFormat="1" applyFont="1" applyFill="1" applyBorder="1" applyAlignment="1">
      <alignment vertical="center"/>
    </xf>
    <xf numFmtId="44" fontId="35" fillId="2" borderId="0" xfId="3" applyFont="1" applyFill="1" applyBorder="1" applyAlignment="1"/>
    <xf numFmtId="0" fontId="38" fillId="4" borderId="1" xfId="0" applyFont="1" applyFill="1" applyBorder="1"/>
    <xf numFmtId="0" fontId="38" fillId="2" borderId="0" xfId="4" applyFont="1" applyFill="1" applyBorder="1" applyAlignment="1">
      <alignment vertical="center"/>
    </xf>
    <xf numFmtId="164" fontId="38" fillId="2" borderId="0" xfId="0" applyNumberFormat="1" applyFont="1" applyFill="1" applyBorder="1" applyAlignment="1">
      <alignment vertical="center"/>
    </xf>
    <xf numFmtId="164" fontId="38" fillId="2" borderId="0" xfId="4" applyNumberFormat="1" applyFont="1" applyFill="1" applyBorder="1" applyAlignment="1">
      <alignment vertical="center"/>
    </xf>
    <xf numFmtId="0" fontId="60" fillId="0" borderId="0" xfId="0" applyFont="1" applyBorder="1"/>
    <xf numFmtId="164" fontId="38" fillId="10" borderId="1" xfId="0" applyNumberFormat="1" applyFont="1" applyFill="1" applyBorder="1" applyAlignment="1">
      <alignment horizontal="center" vertical="center"/>
    </xf>
    <xf numFmtId="164" fontId="38" fillId="10" borderId="1" xfId="4" applyNumberFormat="1" applyFont="1" applyFill="1" applyBorder="1" applyAlignment="1">
      <alignment horizontal="center" vertical="center"/>
    </xf>
    <xf numFmtId="0" fontId="38" fillId="2" borderId="16" xfId="4" applyFont="1" applyFill="1" applyBorder="1" applyAlignment="1">
      <alignment vertical="center"/>
    </xf>
    <xf numFmtId="0" fontId="54" fillId="2" borderId="19" xfId="0" applyFont="1" applyFill="1" applyBorder="1" applyAlignment="1">
      <alignment horizontal="center"/>
    </xf>
    <xf numFmtId="0" fontId="54" fillId="2" borderId="21" xfId="0" applyFont="1" applyFill="1" applyBorder="1" applyAlignment="1">
      <alignment horizontal="center"/>
    </xf>
    <xf numFmtId="0" fontId="49" fillId="0" borderId="0" xfId="0" applyFont="1" applyBorder="1"/>
    <xf numFmtId="0" fontId="65" fillId="2" borderId="0" xfId="0" applyFont="1" applyFill="1" applyBorder="1"/>
    <xf numFmtId="0" fontId="65" fillId="0" borderId="0" xfId="0" applyFont="1" applyFill="1" applyBorder="1"/>
    <xf numFmtId="0" fontId="33" fillId="4" borderId="16" xfId="0" applyFont="1" applyFill="1" applyBorder="1" applyAlignment="1">
      <alignment horizontal="center" vertical="center"/>
    </xf>
    <xf numFmtId="0" fontId="51" fillId="0" borderId="0" xfId="0" applyFont="1" applyBorder="1"/>
    <xf numFmtId="0" fontId="70" fillId="2" borderId="0" xfId="0" applyFont="1" applyFill="1" applyBorder="1" applyAlignment="1">
      <alignment vertical="center"/>
    </xf>
    <xf numFmtId="0" fontId="41" fillId="0" borderId="0" xfId="0" applyFont="1"/>
    <xf numFmtId="0" fontId="41" fillId="0" borderId="0" xfId="0" applyFont="1" applyBorder="1"/>
    <xf numFmtId="0" fontId="71" fillId="2" borderId="0" xfId="0" applyFont="1" applyFill="1" applyBorder="1"/>
    <xf numFmtId="0" fontId="51" fillId="0" borderId="0" xfId="0" applyFont="1" applyBorder="1" applyAlignment="1">
      <alignment vertical="center"/>
    </xf>
    <xf numFmtId="0" fontId="41" fillId="2" borderId="0" xfId="0" applyFont="1" applyFill="1" applyBorder="1"/>
    <xf numFmtId="0" fontId="42" fillId="2" borderId="0" xfId="0" applyFont="1" applyFill="1" applyBorder="1"/>
    <xf numFmtId="0" fontId="32" fillId="0" borderId="0" xfId="0" applyFont="1"/>
    <xf numFmtId="0" fontId="44" fillId="2" borderId="0" xfId="0" applyFont="1" applyFill="1" applyBorder="1" applyAlignment="1">
      <alignment vertical="center"/>
    </xf>
    <xf numFmtId="0" fontId="71" fillId="2" borderId="25" xfId="0" applyFont="1" applyFill="1" applyBorder="1"/>
    <xf numFmtId="0" fontId="44" fillId="2" borderId="0" xfId="0" applyFont="1" applyFill="1" applyBorder="1"/>
    <xf numFmtId="0" fontId="71" fillId="0" borderId="0" xfId="0" applyFont="1" applyBorder="1"/>
    <xf numFmtId="0" fontId="71" fillId="0" borderId="25" xfId="0" applyFont="1" applyBorder="1"/>
    <xf numFmtId="0" fontId="41" fillId="0" borderId="0" xfId="0" applyFont="1" applyFill="1" applyBorder="1"/>
    <xf numFmtId="0" fontId="40" fillId="0" borderId="0" xfId="0" applyFont="1" applyBorder="1"/>
    <xf numFmtId="0" fontId="42" fillId="0" borderId="28" xfId="0" applyFont="1" applyBorder="1"/>
    <xf numFmtId="0" fontId="71" fillId="0" borderId="29" xfId="0" applyFont="1" applyBorder="1"/>
    <xf numFmtId="0" fontId="71" fillId="0" borderId="0" xfId="0" applyFont="1"/>
    <xf numFmtId="0" fontId="42" fillId="0" borderId="25" xfId="0" applyFont="1" applyBorder="1"/>
    <xf numFmtId="0" fontId="42" fillId="0" borderId="0" xfId="0" applyFont="1" applyBorder="1"/>
    <xf numFmtId="0" fontId="42" fillId="0" borderId="24" xfId="0" applyFont="1" applyBorder="1"/>
    <xf numFmtId="0" fontId="35" fillId="4" borderId="45" xfId="0" applyFont="1" applyFill="1" applyBorder="1" applyAlignment="1">
      <alignment horizontal="center" vertical="center"/>
    </xf>
    <xf numFmtId="0" fontId="35" fillId="4" borderId="42" xfId="0" applyFont="1" applyFill="1" applyBorder="1" applyAlignment="1">
      <alignment horizontal="left" vertical="center"/>
    </xf>
    <xf numFmtId="0" fontId="35" fillId="4" borderId="3" xfId="0" applyFont="1" applyFill="1" applyBorder="1"/>
    <xf numFmtId="0" fontId="35" fillId="2" borderId="40" xfId="0" applyFont="1" applyFill="1" applyBorder="1" applyAlignment="1">
      <alignment vertical="center"/>
    </xf>
    <xf numFmtId="164" fontId="35" fillId="10" borderId="1" xfId="0" applyNumberFormat="1" applyFont="1" applyFill="1" applyBorder="1" applyAlignment="1">
      <alignment horizontal="center" vertical="center"/>
    </xf>
    <xf numFmtId="0" fontId="60" fillId="0" borderId="35" xfId="0" applyFont="1" applyBorder="1"/>
    <xf numFmtId="164" fontId="35" fillId="2" borderId="35" xfId="0" applyNumberFormat="1" applyFont="1" applyFill="1" applyBorder="1" applyAlignment="1">
      <alignment vertical="center"/>
    </xf>
    <xf numFmtId="0" fontId="54" fillId="2" borderId="9" xfId="0" applyFont="1" applyFill="1" applyBorder="1"/>
    <xf numFmtId="0" fontId="54" fillId="2" borderId="35" xfId="0" applyFont="1" applyFill="1" applyBorder="1"/>
    <xf numFmtId="0" fontId="38" fillId="2" borderId="35" xfId="4" applyFont="1" applyFill="1" applyBorder="1" applyAlignment="1">
      <alignment vertical="center"/>
    </xf>
    <xf numFmtId="164" fontId="38" fillId="2" borderId="35" xfId="0" applyNumberFormat="1" applyFont="1" applyFill="1" applyBorder="1" applyAlignment="1">
      <alignment vertical="center"/>
    </xf>
    <xf numFmtId="164" fontId="38" fillId="2" borderId="35" xfId="4" applyNumberFormat="1" applyFont="1" applyFill="1" applyBorder="1" applyAlignment="1">
      <alignment vertical="center"/>
    </xf>
    <xf numFmtId="0" fontId="54" fillId="2" borderId="0" xfId="0" applyFont="1" applyFill="1" applyBorder="1" applyAlignment="1">
      <alignment vertical="center"/>
    </xf>
    <xf numFmtId="0" fontId="54" fillId="2" borderId="39" xfId="0" applyFont="1" applyFill="1" applyBorder="1"/>
    <xf numFmtId="0" fontId="33" fillId="4" borderId="45" xfId="0" applyFont="1" applyFill="1" applyBorder="1" applyAlignment="1">
      <alignment horizontal="center" vertical="center"/>
    </xf>
    <xf numFmtId="0" fontId="58" fillId="2" borderId="9" xfId="0" applyFont="1" applyFill="1" applyBorder="1"/>
    <xf numFmtId="0" fontId="74" fillId="4" borderId="0" xfId="0" applyFont="1" applyFill="1" applyBorder="1" applyAlignment="1">
      <alignment horizontal="center" vertical="center"/>
    </xf>
    <xf numFmtId="0" fontId="75" fillId="4" borderId="0" xfId="0" applyFont="1" applyFill="1" applyBorder="1" applyAlignment="1"/>
    <xf numFmtId="0" fontId="33" fillId="4" borderId="42" xfId="0" applyFont="1" applyFill="1" applyBorder="1" applyAlignment="1">
      <alignment horizontal="center" vertical="center"/>
    </xf>
    <xf numFmtId="0" fontId="33" fillId="4" borderId="54" xfId="0" applyFont="1" applyFill="1" applyBorder="1" applyAlignment="1">
      <alignment horizontal="center" vertical="center"/>
    </xf>
    <xf numFmtId="0" fontId="33" fillId="10" borderId="53" xfId="0" applyFont="1" applyFill="1" applyBorder="1" applyAlignment="1">
      <alignment horizontal="center" vertical="center"/>
    </xf>
    <xf numFmtId="0" fontId="33" fillId="10" borderId="40" xfId="0" applyFont="1" applyFill="1" applyBorder="1" applyAlignment="1">
      <alignment horizontal="center" vertical="center"/>
    </xf>
    <xf numFmtId="0" fontId="33" fillId="10" borderId="36" xfId="0" applyFont="1" applyFill="1" applyBorder="1" applyAlignment="1">
      <alignment horizontal="center" vertical="center"/>
    </xf>
    <xf numFmtId="0" fontId="33" fillId="4" borderId="39" xfId="0" applyFont="1" applyFill="1" applyBorder="1" applyAlignment="1">
      <alignment horizontal="center" vertical="center"/>
    </xf>
    <xf numFmtId="0" fontId="33" fillId="10" borderId="37" xfId="0" applyFont="1" applyFill="1" applyBorder="1" applyAlignment="1">
      <alignment horizontal="center" vertical="center"/>
    </xf>
    <xf numFmtId="0" fontId="68" fillId="2" borderId="23" xfId="4" applyFont="1" applyFill="1" applyBorder="1" applyAlignment="1">
      <alignment horizontal="center" vertical="center"/>
    </xf>
    <xf numFmtId="0" fontId="68" fillId="2" borderId="20" xfId="4" applyFont="1" applyFill="1" applyBorder="1" applyAlignment="1">
      <alignment horizontal="center" vertical="center"/>
    </xf>
    <xf numFmtId="0" fontId="38" fillId="2" borderId="40" xfId="4" applyFont="1" applyFill="1" applyBorder="1" applyAlignment="1">
      <alignment vertical="center"/>
    </xf>
    <xf numFmtId="44" fontId="54" fillId="2" borderId="35" xfId="3" applyFont="1" applyFill="1" applyBorder="1"/>
    <xf numFmtId="0" fontId="33" fillId="4" borderId="3" xfId="0" applyFont="1" applyFill="1" applyBorder="1" applyAlignment="1">
      <alignment horizontal="left" vertical="center" indent="32"/>
    </xf>
    <xf numFmtId="0" fontId="33" fillId="4" borderId="1" xfId="0" applyFont="1" applyFill="1" applyBorder="1" applyAlignment="1">
      <alignment horizontal="left" vertical="center" indent="32"/>
    </xf>
    <xf numFmtId="44" fontId="39" fillId="9" borderId="1" xfId="3" applyFont="1" applyFill="1" applyBorder="1" applyAlignment="1">
      <alignment horizontal="center" vertical="center"/>
    </xf>
    <xf numFmtId="0" fontId="35" fillId="8" borderId="1" xfId="0" applyFont="1" applyFill="1" applyBorder="1"/>
    <xf numFmtId="44" fontId="39" fillId="8" borderId="1" xfId="3" applyFont="1" applyFill="1" applyBorder="1" applyAlignment="1">
      <alignment horizontal="center" vertical="center"/>
    </xf>
    <xf numFmtId="0" fontId="35" fillId="4" borderId="1" xfId="0" applyFont="1" applyFill="1" applyBorder="1" applyAlignment="1">
      <alignment horizontal="center"/>
    </xf>
    <xf numFmtId="0" fontId="35" fillId="4" borderId="1" xfId="0" applyFont="1" applyFill="1" applyBorder="1" applyAlignment="1">
      <alignment vertical="center"/>
    </xf>
    <xf numFmtId="0" fontId="60" fillId="4" borderId="1" xfId="0" applyFont="1" applyFill="1" applyBorder="1" applyAlignment="1">
      <alignment horizontal="center" vertical="center"/>
    </xf>
    <xf numFmtId="1" fontId="49" fillId="4" borderId="1" xfId="4" applyNumberFormat="1" applyFont="1" applyFill="1" applyBorder="1" applyAlignment="1">
      <alignment horizontal="center" vertical="center"/>
    </xf>
    <xf numFmtId="0" fontId="16" fillId="4" borderId="18" xfId="0" applyFont="1" applyFill="1" applyBorder="1" applyAlignment="1">
      <alignment horizontal="center" vertical="center"/>
    </xf>
    <xf numFmtId="0" fontId="16" fillId="4" borderId="10" xfId="0" applyFont="1" applyFill="1" applyBorder="1" applyAlignment="1">
      <alignment horizontal="center"/>
    </xf>
    <xf numFmtId="0" fontId="16" fillId="4" borderId="21" xfId="0" applyFont="1" applyFill="1" applyBorder="1" applyAlignment="1">
      <alignment horizontal="center" vertical="center"/>
    </xf>
    <xf numFmtId="0" fontId="38" fillId="4" borderId="1" xfId="0" applyFont="1" applyFill="1" applyBorder="1" applyAlignment="1">
      <alignment vertical="center"/>
    </xf>
    <xf numFmtId="14" fontId="35" fillId="4" borderId="1" xfId="0" applyNumberFormat="1" applyFont="1" applyFill="1" applyBorder="1" applyAlignment="1">
      <alignment vertical="center"/>
    </xf>
    <xf numFmtId="1" fontId="49" fillId="4" borderId="5" xfId="0" applyNumberFormat="1" applyFont="1" applyFill="1" applyBorder="1" applyAlignment="1">
      <alignment horizontal="center" vertical="center"/>
    </xf>
    <xf numFmtId="1" fontId="49" fillId="4" borderId="10" xfId="0" applyNumberFormat="1" applyFont="1" applyFill="1" applyBorder="1" applyAlignment="1">
      <alignment horizontal="center" vertical="center"/>
    </xf>
    <xf numFmtId="0" fontId="63" fillId="2" borderId="0" xfId="0" applyFont="1" applyFill="1" applyBorder="1" applyAlignment="1">
      <alignment vertical="center"/>
    </xf>
    <xf numFmtId="0" fontId="43" fillId="0" borderId="0" xfId="0" applyFont="1"/>
    <xf numFmtId="0" fontId="63" fillId="0" borderId="0" xfId="0" applyFont="1"/>
    <xf numFmtId="0" fontId="35" fillId="10" borderId="1" xfId="0" applyFont="1" applyFill="1" applyBorder="1" applyAlignment="1">
      <alignment horizontal="center" vertical="center"/>
    </xf>
    <xf numFmtId="0" fontId="75" fillId="4" borderId="11" xfId="0" applyFont="1" applyFill="1" applyBorder="1" applyAlignment="1"/>
    <xf numFmtId="164" fontId="74" fillId="4" borderId="21" xfId="0" applyNumberFormat="1" applyFont="1" applyFill="1" applyBorder="1" applyAlignment="1">
      <alignment horizontal="center" vertical="center"/>
    </xf>
    <xf numFmtId="0" fontId="74" fillId="4" borderId="21" xfId="0" applyFont="1" applyFill="1" applyBorder="1" applyAlignment="1">
      <alignment horizontal="center" vertical="center"/>
    </xf>
    <xf numFmtId="164" fontId="74" fillId="4" borderId="18" xfId="0" applyNumberFormat="1" applyFont="1" applyFill="1" applyBorder="1" applyAlignment="1">
      <alignment horizontal="center" vertical="center"/>
    </xf>
    <xf numFmtId="0" fontId="75" fillId="4" borderId="8" xfId="0" applyFont="1" applyFill="1" applyBorder="1" applyAlignment="1"/>
    <xf numFmtId="0" fontId="74" fillId="4" borderId="19" xfId="0" applyFont="1" applyFill="1" applyBorder="1" applyAlignment="1"/>
    <xf numFmtId="0" fontId="74" fillId="4" borderId="4" xfId="0" applyFont="1" applyFill="1" applyBorder="1" applyAlignment="1"/>
    <xf numFmtId="0" fontId="62" fillId="0" borderId="0" xfId="0" applyFont="1"/>
    <xf numFmtId="0" fontId="62" fillId="0" borderId="0" xfId="0" applyFont="1" applyAlignment="1">
      <alignment wrapText="1"/>
    </xf>
    <xf numFmtId="0" fontId="31" fillId="0" borderId="0" xfId="0" applyFont="1"/>
    <xf numFmtId="0" fontId="62" fillId="0" borderId="0" xfId="0" applyFont="1" applyAlignment="1">
      <alignment horizontal="center" vertical="center"/>
    </xf>
    <xf numFmtId="49" fontId="30" fillId="2" borderId="30" xfId="0" applyNumberFormat="1" applyFont="1" applyFill="1" applyBorder="1" applyAlignment="1">
      <alignment horizontal="left"/>
    </xf>
    <xf numFmtId="0" fontId="19" fillId="2" borderId="56" xfId="0" applyFont="1" applyFill="1" applyBorder="1" applyAlignment="1">
      <alignment horizontal="center"/>
    </xf>
    <xf numFmtId="0" fontId="19" fillId="2" borderId="26" xfId="0" applyFont="1" applyFill="1" applyBorder="1" applyAlignment="1">
      <alignment horizontal="center"/>
    </xf>
    <xf numFmtId="0" fontId="79" fillId="14" borderId="18" xfId="0" applyFont="1" applyFill="1" applyBorder="1" applyAlignment="1">
      <alignment horizontal="center" vertical="center"/>
    </xf>
    <xf numFmtId="0" fontId="73" fillId="14" borderId="1" xfId="0" applyFont="1" applyFill="1" applyBorder="1" applyAlignment="1">
      <alignment horizontal="center" vertical="center"/>
    </xf>
    <xf numFmtId="0" fontId="33" fillId="4" borderId="60" xfId="0" applyFont="1" applyFill="1" applyBorder="1" applyAlignment="1">
      <alignment horizontal="center" vertical="center"/>
    </xf>
    <xf numFmtId="0" fontId="59" fillId="4" borderId="10" xfId="0" applyFont="1" applyFill="1" applyBorder="1" applyAlignment="1">
      <alignment horizontal="center" vertical="center"/>
    </xf>
    <xf numFmtId="0" fontId="59" fillId="4" borderId="42" xfId="0" applyFont="1" applyFill="1" applyBorder="1" applyAlignment="1">
      <alignment horizontal="center" vertical="center"/>
    </xf>
    <xf numFmtId="0" fontId="59" fillId="4" borderId="54" xfId="0" applyFont="1" applyFill="1" applyBorder="1" applyAlignment="1">
      <alignment horizontal="center" vertical="center"/>
    </xf>
    <xf numFmtId="0" fontId="38" fillId="4" borderId="3" xfId="0" applyFont="1" applyFill="1" applyBorder="1" applyAlignment="1">
      <alignment horizontal="center" vertical="center"/>
    </xf>
    <xf numFmtId="0" fontId="38" fillId="4" borderId="45" xfId="0" applyFont="1" applyFill="1" applyBorder="1" applyAlignment="1">
      <alignment horizontal="center" vertical="center"/>
    </xf>
    <xf numFmtId="0" fontId="35" fillId="4" borderId="3" xfId="0" applyFont="1" applyFill="1" applyBorder="1" applyAlignment="1">
      <alignment horizontal="center" vertical="center"/>
    </xf>
    <xf numFmtId="0" fontId="35" fillId="10" borderId="3" xfId="0" applyFont="1" applyFill="1" applyBorder="1" applyAlignment="1">
      <alignment horizontal="center" vertical="center"/>
    </xf>
    <xf numFmtId="0" fontId="35" fillId="10" borderId="45" xfId="0" applyFont="1" applyFill="1" applyBorder="1" applyAlignment="1">
      <alignment horizontal="center" vertical="center"/>
    </xf>
    <xf numFmtId="0" fontId="34" fillId="4" borderId="57" xfId="0" applyFont="1" applyFill="1" applyBorder="1" applyAlignment="1">
      <alignment horizontal="center" vertical="center"/>
    </xf>
    <xf numFmtId="14" fontId="35" fillId="2" borderId="1" xfId="0" applyNumberFormat="1" applyFont="1" applyFill="1" applyBorder="1" applyAlignment="1" applyProtection="1">
      <alignment horizontal="left" vertical="center"/>
      <protection locked="0"/>
    </xf>
    <xf numFmtId="0" fontId="1" fillId="0" borderId="0" xfId="0" applyFont="1" applyProtection="1">
      <protection locked="0"/>
    </xf>
    <xf numFmtId="0" fontId="14" fillId="2" borderId="0" xfId="0" applyFont="1" applyFill="1" applyBorder="1" applyAlignment="1" applyProtection="1">
      <alignment horizontal="center" vertical="center"/>
      <protection locked="0"/>
    </xf>
    <xf numFmtId="0" fontId="77" fillId="2" borderId="17" xfId="4" applyFont="1" applyFill="1" applyBorder="1" applyAlignment="1" applyProtection="1">
      <alignment horizontal="center" vertical="center"/>
      <protection locked="0"/>
    </xf>
    <xf numFmtId="0" fontId="64" fillId="2" borderId="1" xfId="4" applyFont="1" applyFill="1" applyBorder="1" applyAlignment="1" applyProtection="1">
      <alignment horizontal="center" vertical="center"/>
      <protection locked="0"/>
    </xf>
    <xf numFmtId="0" fontId="68" fillId="2" borderId="1" xfId="4" applyFont="1" applyFill="1" applyBorder="1" applyAlignment="1" applyProtection="1">
      <alignment horizontal="center" vertical="center"/>
      <protection locked="0"/>
    </xf>
    <xf numFmtId="0" fontId="68" fillId="2" borderId="32" xfId="4" applyFont="1" applyFill="1" applyBorder="1" applyAlignment="1" applyProtection="1">
      <alignment horizontal="center" vertical="center"/>
      <protection locked="0"/>
    </xf>
    <xf numFmtId="0" fontId="68" fillId="2" borderId="51" xfId="4" applyFont="1" applyFill="1" applyBorder="1" applyAlignment="1" applyProtection="1">
      <alignment horizontal="center" vertical="center"/>
      <protection locked="0"/>
    </xf>
    <xf numFmtId="164" fontId="68" fillId="2" borderId="1" xfId="3" applyNumberFormat="1" applyFont="1" applyFill="1" applyBorder="1" applyAlignment="1" applyProtection="1">
      <alignment horizontal="center" vertical="center"/>
      <protection locked="0"/>
    </xf>
    <xf numFmtId="0" fontId="69" fillId="2" borderId="1" xfId="4" applyFont="1" applyFill="1" applyBorder="1" applyAlignment="1" applyProtection="1">
      <alignment horizontal="center" vertical="center"/>
      <protection locked="0"/>
    </xf>
    <xf numFmtId="0" fontId="69" fillId="2" borderId="17" xfId="4" applyFont="1" applyFill="1" applyBorder="1" applyAlignment="1" applyProtection="1">
      <alignment horizontal="center" vertical="center"/>
      <protection locked="0"/>
    </xf>
    <xf numFmtId="0" fontId="69" fillId="2" borderId="45" xfId="4" applyFont="1" applyFill="1" applyBorder="1" applyAlignment="1" applyProtection="1">
      <alignment horizontal="center" vertical="center"/>
      <protection locked="0"/>
    </xf>
    <xf numFmtId="0" fontId="38" fillId="2" borderId="1" xfId="4" applyFont="1" applyFill="1" applyBorder="1" applyAlignment="1" applyProtection="1">
      <alignment horizontal="center" vertical="center"/>
      <protection locked="0"/>
    </xf>
    <xf numFmtId="164" fontId="38" fillId="2" borderId="1" xfId="4" applyNumberFormat="1" applyFont="1" applyFill="1" applyBorder="1" applyAlignment="1" applyProtection="1">
      <alignment horizontal="center" vertical="center"/>
      <protection locked="0"/>
    </xf>
    <xf numFmtId="0" fontId="68" fillId="2" borderId="31" xfId="4" applyFont="1" applyFill="1" applyBorder="1" applyAlignment="1" applyProtection="1">
      <alignment horizontal="center" vertical="center"/>
      <protection locked="0"/>
    </xf>
    <xf numFmtId="0" fontId="68" fillId="2" borderId="22" xfId="4" applyFont="1" applyFill="1" applyBorder="1" applyAlignment="1" applyProtection="1">
      <alignment horizontal="center" vertical="center"/>
      <protection locked="0"/>
    </xf>
    <xf numFmtId="0" fontId="68" fillId="2" borderId="55" xfId="4" applyFont="1" applyFill="1" applyBorder="1" applyAlignment="1" applyProtection="1">
      <alignment horizontal="center" vertical="center"/>
      <protection locked="0"/>
    </xf>
    <xf numFmtId="0" fontId="35" fillId="0" borderId="1" xfId="0" applyFont="1" applyBorder="1" applyAlignment="1" applyProtection="1">
      <alignment horizontal="center" vertical="center"/>
      <protection locked="0"/>
    </xf>
    <xf numFmtId="0" fontId="35" fillId="2" borderId="1" xfId="0" applyFont="1" applyFill="1" applyBorder="1" applyAlignment="1" applyProtection="1">
      <alignment horizontal="center" vertical="center"/>
      <protection locked="0"/>
    </xf>
    <xf numFmtId="0" fontId="16" fillId="4" borderId="21" xfId="0" applyFont="1" applyFill="1" applyBorder="1" applyAlignment="1">
      <alignment horizontal="center" vertical="center"/>
    </xf>
    <xf numFmtId="0" fontId="7" fillId="2" borderId="17" xfId="0" applyFont="1" applyFill="1" applyBorder="1" applyAlignment="1" applyProtection="1">
      <alignment horizontal="left"/>
      <protection locked="0"/>
    </xf>
    <xf numFmtId="0" fontId="16" fillId="4" borderId="18" xfId="0" applyFont="1" applyFill="1" applyBorder="1" applyAlignment="1">
      <alignment horizontal="center"/>
    </xf>
    <xf numFmtId="0" fontId="16" fillId="4" borderId="68" xfId="0" applyFont="1" applyFill="1" applyBorder="1" applyAlignment="1">
      <alignment horizontal="center" vertical="center"/>
    </xf>
    <xf numFmtId="0" fontId="83" fillId="15" borderId="67" xfId="0" applyFont="1" applyFill="1" applyBorder="1" applyAlignment="1">
      <alignment vertical="center"/>
    </xf>
    <xf numFmtId="0" fontId="84" fillId="0" borderId="10" xfId="0" applyFont="1" applyBorder="1" applyAlignment="1">
      <alignment horizontal="center" vertical="center"/>
    </xf>
    <xf numFmtId="0" fontId="85" fillId="16" borderId="0" xfId="0" applyFont="1" applyFill="1" applyAlignment="1">
      <alignment horizontal="center" vertical="center"/>
    </xf>
    <xf numFmtId="0" fontId="83" fillId="15" borderId="67" xfId="0" applyFont="1" applyFill="1" applyBorder="1" applyAlignment="1">
      <alignment horizontal="center" vertical="center"/>
    </xf>
    <xf numFmtId="0" fontId="83" fillId="15" borderId="69" xfId="0" applyFont="1" applyFill="1" applyBorder="1" applyAlignment="1">
      <alignment horizontal="center" vertical="center"/>
    </xf>
    <xf numFmtId="0" fontId="83" fillId="15" borderId="70" xfId="0" applyFont="1" applyFill="1" applyBorder="1" applyAlignment="1">
      <alignment horizontal="center" vertical="center"/>
    </xf>
    <xf numFmtId="0" fontId="0" fillId="15" borderId="71" xfId="0" applyFill="1" applyBorder="1" applyAlignment="1">
      <alignment horizontal="center"/>
    </xf>
    <xf numFmtId="0" fontId="0" fillId="15" borderId="72" xfId="0" applyFill="1" applyBorder="1" applyAlignment="1">
      <alignment horizontal="center"/>
    </xf>
    <xf numFmtId="0" fontId="0" fillId="15" borderId="73" xfId="0" applyFill="1" applyBorder="1" applyAlignment="1">
      <alignment horizontal="center"/>
    </xf>
    <xf numFmtId="0" fontId="24" fillId="13" borderId="8" xfId="0" applyFont="1" applyFill="1" applyBorder="1" applyAlignment="1">
      <alignment horizontal="center" vertical="center" wrapText="1"/>
    </xf>
    <xf numFmtId="0" fontId="24" fillId="13" borderId="16" xfId="0" applyFont="1" applyFill="1" applyBorder="1" applyAlignment="1">
      <alignment horizontal="center" vertical="center"/>
    </xf>
    <xf numFmtId="0" fontId="24" fillId="13" borderId="11" xfId="0" applyFont="1" applyFill="1" applyBorder="1" applyAlignment="1">
      <alignment horizontal="center" vertical="center"/>
    </xf>
    <xf numFmtId="0" fontId="24" fillId="13" borderId="19" xfId="0" applyFont="1" applyFill="1" applyBorder="1" applyAlignment="1">
      <alignment horizontal="center" vertical="center"/>
    </xf>
    <xf numFmtId="0" fontId="24" fillId="13" borderId="0" xfId="0" applyFont="1" applyFill="1" applyBorder="1" applyAlignment="1">
      <alignment horizontal="center" vertical="center"/>
    </xf>
    <xf numFmtId="0" fontId="24" fillId="13" borderId="21" xfId="0" applyFont="1" applyFill="1" applyBorder="1" applyAlignment="1">
      <alignment horizontal="center" vertical="center"/>
    </xf>
    <xf numFmtId="0" fontId="24" fillId="13" borderId="4" xfId="0" applyFont="1" applyFill="1" applyBorder="1" applyAlignment="1">
      <alignment horizontal="center" vertical="center"/>
    </xf>
    <xf numFmtId="0" fontId="24" fillId="13" borderId="15" xfId="0" applyFont="1" applyFill="1" applyBorder="1" applyAlignment="1">
      <alignment horizontal="center" vertical="center"/>
    </xf>
    <xf numFmtId="0" fontId="24" fillId="13" borderId="18" xfId="0" applyFont="1" applyFill="1" applyBorder="1" applyAlignment="1">
      <alignment horizontal="center" vertical="center"/>
    </xf>
    <xf numFmtId="0" fontId="35" fillId="4" borderId="12" xfId="0" applyFont="1" applyFill="1" applyBorder="1" applyAlignment="1">
      <alignment horizontal="left"/>
    </xf>
    <xf numFmtId="0" fontId="35" fillId="4" borderId="17" xfId="0" applyFont="1" applyFill="1" applyBorder="1" applyAlignment="1">
      <alignment horizontal="left"/>
    </xf>
    <xf numFmtId="0" fontId="35" fillId="4" borderId="12" xfId="0" applyFont="1" applyFill="1" applyBorder="1" applyAlignment="1">
      <alignment horizontal="left" vertical="center"/>
    </xf>
    <xf numFmtId="0" fontId="35" fillId="4" borderId="17" xfId="0" applyFont="1" applyFill="1" applyBorder="1" applyAlignment="1">
      <alignment horizontal="left" vertical="center"/>
    </xf>
    <xf numFmtId="0" fontId="23" fillId="4" borderId="1" xfId="0" applyFont="1" applyFill="1" applyBorder="1" applyAlignment="1">
      <alignment horizontal="center" vertical="center" wrapText="1"/>
    </xf>
    <xf numFmtId="0" fontId="23" fillId="4" borderId="1" xfId="0" applyFont="1" applyFill="1" applyBorder="1" applyAlignment="1">
      <alignment horizontal="center" vertical="center"/>
    </xf>
    <xf numFmtId="0" fontId="23" fillId="4" borderId="5" xfId="0" applyFont="1" applyFill="1" applyBorder="1" applyAlignment="1">
      <alignment horizontal="center" vertical="center"/>
    </xf>
    <xf numFmtId="0" fontId="7" fillId="2" borderId="12" xfId="0" applyFont="1" applyFill="1" applyBorder="1" applyAlignment="1" applyProtection="1">
      <alignment horizontal="left"/>
      <protection locked="0"/>
    </xf>
    <xf numFmtId="0" fontId="7" fillId="2" borderId="14" xfId="0" applyFont="1" applyFill="1" applyBorder="1" applyAlignment="1" applyProtection="1">
      <alignment horizontal="left"/>
      <protection locked="0"/>
    </xf>
    <xf numFmtId="0" fontId="7" fillId="2" borderId="17" xfId="0" applyFont="1" applyFill="1" applyBorder="1" applyAlignment="1" applyProtection="1">
      <alignment horizontal="left"/>
      <protection locked="0"/>
    </xf>
    <xf numFmtId="0" fontId="80" fillId="2" borderId="12" xfId="5" applyFont="1" applyFill="1" applyBorder="1" applyAlignment="1" applyProtection="1">
      <alignment horizontal="left"/>
      <protection locked="0"/>
    </xf>
    <xf numFmtId="0" fontId="49" fillId="0" borderId="17" xfId="0" applyFont="1" applyBorder="1" applyAlignment="1">
      <alignment horizontal="center" vertical="center"/>
    </xf>
    <xf numFmtId="0" fontId="45" fillId="6" borderId="17" xfId="0" applyFont="1" applyFill="1" applyBorder="1" applyAlignment="1">
      <alignment horizontal="center" vertical="center"/>
    </xf>
    <xf numFmtId="0" fontId="45" fillId="4" borderId="17" xfId="0" applyFont="1" applyFill="1" applyBorder="1" applyAlignment="1">
      <alignment horizontal="center" vertical="center"/>
    </xf>
    <xf numFmtId="1" fontId="45" fillId="4" borderId="17" xfId="0" applyNumberFormat="1" applyFont="1" applyFill="1" applyBorder="1" applyAlignment="1">
      <alignment horizontal="center" vertical="center"/>
    </xf>
    <xf numFmtId="0" fontId="35" fillId="4" borderId="1" xfId="0" applyFont="1" applyFill="1" applyBorder="1" applyAlignment="1">
      <alignment horizontal="left" vertical="center"/>
    </xf>
    <xf numFmtId="0" fontId="38" fillId="4" borderId="1" xfId="0" applyFont="1" applyFill="1" applyBorder="1" applyAlignment="1">
      <alignment horizontal="left" vertical="center"/>
    </xf>
    <xf numFmtId="0" fontId="52" fillId="4" borderId="1" xfId="0" applyFont="1" applyFill="1" applyBorder="1" applyAlignment="1">
      <alignment horizontal="center" vertical="center"/>
    </xf>
    <xf numFmtId="0" fontId="60" fillId="4" borderId="5" xfId="0" applyFont="1" applyFill="1" applyBorder="1" applyAlignment="1">
      <alignment horizontal="center" vertical="center"/>
    </xf>
    <xf numFmtId="0" fontId="60" fillId="4" borderId="10" xfId="0" applyFont="1" applyFill="1" applyBorder="1" applyAlignment="1">
      <alignment horizontal="center" vertical="center"/>
    </xf>
    <xf numFmtId="0" fontId="76" fillId="4" borderId="1" xfId="0" applyFont="1" applyFill="1" applyBorder="1" applyAlignment="1">
      <alignment horizontal="center" vertical="center"/>
    </xf>
    <xf numFmtId="0" fontId="53" fillId="0" borderId="8" xfId="0" applyFont="1" applyBorder="1" applyAlignment="1">
      <alignment horizontal="center"/>
    </xf>
    <xf numFmtId="0" fontId="53" fillId="0" borderId="4" xfId="0" applyFont="1" applyBorder="1" applyAlignment="1">
      <alignment horizontal="center"/>
    </xf>
    <xf numFmtId="0" fontId="39" fillId="4" borderId="17" xfId="0" applyFont="1" applyFill="1" applyBorder="1" applyAlignment="1">
      <alignment horizontal="center" vertical="center"/>
    </xf>
    <xf numFmtId="0" fontId="77" fillId="2" borderId="17" xfId="4" applyFon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>
      <alignment horizontal="center"/>
    </xf>
    <xf numFmtId="0" fontId="30" fillId="2" borderId="29" xfId="0" applyFont="1" applyFill="1" applyBorder="1" applyAlignment="1">
      <alignment horizontal="center"/>
    </xf>
    <xf numFmtId="0" fontId="59" fillId="4" borderId="2" xfId="0" applyFont="1" applyFill="1" applyBorder="1" applyAlignment="1">
      <alignment horizontal="center" vertical="center"/>
    </xf>
    <xf numFmtId="0" fontId="59" fillId="4" borderId="50" xfId="0" applyFont="1" applyFill="1" applyBorder="1" applyAlignment="1">
      <alignment horizontal="center" vertical="center"/>
    </xf>
    <xf numFmtId="0" fontId="59" fillId="4" borderId="3" xfId="0" applyFont="1" applyFill="1" applyBorder="1" applyAlignment="1">
      <alignment horizontal="center" vertical="center"/>
    </xf>
    <xf numFmtId="0" fontId="59" fillId="4" borderId="45" xfId="0" applyFont="1" applyFill="1" applyBorder="1" applyAlignment="1">
      <alignment horizontal="center" vertical="center"/>
    </xf>
    <xf numFmtId="0" fontId="35" fillId="0" borderId="45" xfId="0" applyFont="1" applyBorder="1" applyAlignment="1" applyProtection="1">
      <alignment horizontal="center" vertical="center"/>
      <protection locked="0"/>
    </xf>
    <xf numFmtId="0" fontId="33" fillId="4" borderId="36" xfId="0" applyFont="1" applyFill="1" applyBorder="1" applyAlignment="1">
      <alignment horizontal="center" vertical="center"/>
    </xf>
    <xf numFmtId="0" fontId="33" fillId="4" borderId="48" xfId="0" applyFont="1" applyFill="1" applyBorder="1" applyAlignment="1">
      <alignment horizontal="center" vertical="center"/>
    </xf>
    <xf numFmtId="0" fontId="2" fillId="2" borderId="0" xfId="0" applyFont="1" applyFill="1" applyBorder="1" applyAlignment="1">
      <alignment horizontal="center"/>
    </xf>
    <xf numFmtId="0" fontId="38" fillId="4" borderId="3" xfId="0" applyFont="1" applyFill="1" applyBorder="1" applyAlignment="1">
      <alignment horizontal="center" vertical="center"/>
    </xf>
    <xf numFmtId="0" fontId="38" fillId="4" borderId="6" xfId="0" applyFont="1" applyFill="1" applyBorder="1" applyAlignment="1">
      <alignment horizontal="center" vertical="center"/>
    </xf>
    <xf numFmtId="0" fontId="59" fillId="4" borderId="49" xfId="0" applyFont="1" applyFill="1" applyBorder="1" applyAlignment="1">
      <alignment horizontal="center" vertical="center"/>
    </xf>
    <xf numFmtId="0" fontId="59" fillId="4" borderId="1" xfId="0" applyFont="1" applyFill="1" applyBorder="1" applyAlignment="1">
      <alignment horizontal="center" vertical="center"/>
    </xf>
    <xf numFmtId="0" fontId="33" fillId="4" borderId="33" xfId="0" applyFont="1" applyFill="1" applyBorder="1" applyAlignment="1">
      <alignment horizontal="center" vertical="center"/>
    </xf>
    <xf numFmtId="0" fontId="33" fillId="4" borderId="38" xfId="0" applyFont="1" applyFill="1" applyBorder="1" applyAlignment="1">
      <alignment horizontal="center" vertical="center"/>
    </xf>
    <xf numFmtId="0" fontId="33" fillId="4" borderId="34" xfId="0" applyFont="1" applyFill="1" applyBorder="1" applyAlignment="1">
      <alignment horizontal="center" vertical="center"/>
    </xf>
    <xf numFmtId="0" fontId="33" fillId="4" borderId="41" xfId="0" applyFont="1" applyFill="1" applyBorder="1" applyAlignment="1">
      <alignment horizontal="center" vertical="center"/>
    </xf>
    <xf numFmtId="0" fontId="33" fillId="4" borderId="15" xfId="0" applyFont="1" applyFill="1" applyBorder="1" applyAlignment="1">
      <alignment horizontal="center" vertical="center"/>
    </xf>
    <xf numFmtId="0" fontId="33" fillId="4" borderId="46" xfId="0" applyFont="1" applyFill="1" applyBorder="1" applyAlignment="1">
      <alignment horizontal="center" vertical="center"/>
    </xf>
    <xf numFmtId="0" fontId="66" fillId="4" borderId="43" xfId="0" applyFont="1" applyFill="1" applyBorder="1" applyAlignment="1">
      <alignment horizontal="center" vertical="center"/>
    </xf>
    <xf numFmtId="0" fontId="66" fillId="4" borderId="14" xfId="0" applyFont="1" applyFill="1" applyBorder="1" applyAlignment="1">
      <alignment horizontal="center" vertical="center"/>
    </xf>
    <xf numFmtId="0" fontId="66" fillId="4" borderId="44" xfId="0" applyFont="1" applyFill="1" applyBorder="1" applyAlignment="1">
      <alignment horizontal="center" vertical="center"/>
    </xf>
    <xf numFmtId="0" fontId="56" fillId="4" borderId="33" xfId="0" applyFont="1" applyFill="1" applyBorder="1" applyAlignment="1">
      <alignment horizontal="center" vertical="center"/>
    </xf>
    <xf numFmtId="0" fontId="56" fillId="4" borderId="38" xfId="0" applyFont="1" applyFill="1" applyBorder="1" applyAlignment="1">
      <alignment horizontal="center" vertical="center"/>
    </xf>
    <xf numFmtId="0" fontId="56" fillId="4" borderId="34" xfId="0" applyFont="1" applyFill="1" applyBorder="1" applyAlignment="1">
      <alignment horizontal="center" vertical="center"/>
    </xf>
    <xf numFmtId="0" fontId="56" fillId="4" borderId="41" xfId="0" applyFont="1" applyFill="1" applyBorder="1" applyAlignment="1">
      <alignment horizontal="center" vertical="center"/>
    </xf>
    <xf numFmtId="0" fontId="56" fillId="4" borderId="15" xfId="0" applyFont="1" applyFill="1" applyBorder="1" applyAlignment="1">
      <alignment horizontal="center" vertical="center"/>
    </xf>
    <xf numFmtId="0" fontId="56" fillId="4" borderId="46" xfId="0" applyFont="1" applyFill="1" applyBorder="1" applyAlignment="1">
      <alignment horizontal="center" vertical="center"/>
    </xf>
    <xf numFmtId="0" fontId="55" fillId="0" borderId="0" xfId="0" applyFont="1" applyBorder="1" applyAlignment="1">
      <alignment horizontal="center"/>
    </xf>
    <xf numFmtId="0" fontId="24" fillId="4" borderId="1" xfId="0" applyFont="1" applyFill="1" applyBorder="1" applyAlignment="1">
      <alignment horizontal="center" vertical="center"/>
    </xf>
    <xf numFmtId="0" fontId="56" fillId="4" borderId="61" xfId="0" applyFont="1" applyFill="1" applyBorder="1" applyAlignment="1">
      <alignment horizontal="center" vertical="center"/>
    </xf>
    <xf numFmtId="0" fontId="56" fillId="4" borderId="62" xfId="0" applyFont="1" applyFill="1" applyBorder="1" applyAlignment="1">
      <alignment horizontal="center" vertical="center"/>
    </xf>
    <xf numFmtId="0" fontId="56" fillId="4" borderId="63" xfId="0" applyFont="1" applyFill="1" applyBorder="1" applyAlignment="1">
      <alignment horizontal="center" vertical="center"/>
    </xf>
    <xf numFmtId="0" fontId="38" fillId="4" borderId="58" xfId="0" applyFont="1" applyFill="1" applyBorder="1" applyAlignment="1">
      <alignment horizontal="center" vertical="center"/>
    </xf>
    <xf numFmtId="0" fontId="38" fillId="4" borderId="47" xfId="0" applyFont="1" applyFill="1" applyBorder="1" applyAlignment="1">
      <alignment horizontal="center" vertical="center"/>
    </xf>
    <xf numFmtId="44" fontId="63" fillId="12" borderId="35" xfId="3" applyFont="1" applyFill="1" applyBorder="1" applyAlignment="1">
      <alignment horizontal="center" vertical="center"/>
    </xf>
    <xf numFmtId="44" fontId="63" fillId="12" borderId="46" xfId="3" applyFont="1" applyFill="1" applyBorder="1" applyAlignment="1">
      <alignment horizontal="center" vertical="center"/>
    </xf>
    <xf numFmtId="0" fontId="67" fillId="4" borderId="3" xfId="0" applyFont="1" applyFill="1" applyBorder="1" applyAlignment="1">
      <alignment horizontal="center" vertical="center"/>
    </xf>
    <xf numFmtId="0" fontId="67" fillId="4" borderId="1" xfId="0" applyFont="1" applyFill="1" applyBorder="1" applyAlignment="1">
      <alignment horizontal="center" vertical="center"/>
    </xf>
    <xf numFmtId="0" fontId="67" fillId="4" borderId="45" xfId="0" applyFont="1" applyFill="1" applyBorder="1" applyAlignment="1">
      <alignment horizontal="center" vertical="center"/>
    </xf>
    <xf numFmtId="0" fontId="35" fillId="4" borderId="6" xfId="0" applyFont="1" applyFill="1" applyBorder="1" applyAlignment="1">
      <alignment horizontal="center" vertical="center"/>
    </xf>
    <xf numFmtId="0" fontId="35" fillId="4" borderId="42" xfId="0" applyFont="1" applyFill="1" applyBorder="1" applyAlignment="1">
      <alignment horizontal="center" vertical="center"/>
    </xf>
    <xf numFmtId="0" fontId="35" fillId="4" borderId="43" xfId="0" applyFont="1" applyFill="1" applyBorder="1" applyAlignment="1">
      <alignment horizontal="left" vertical="center" indent="43"/>
    </xf>
    <xf numFmtId="0" fontId="35" fillId="4" borderId="17" xfId="0" applyFont="1" applyFill="1" applyBorder="1" applyAlignment="1">
      <alignment horizontal="left" vertical="center" indent="43"/>
    </xf>
    <xf numFmtId="0" fontId="59" fillId="4" borderId="33" xfId="0" applyFont="1" applyFill="1" applyBorder="1" applyAlignment="1">
      <alignment horizontal="center" vertical="center"/>
    </xf>
    <xf numFmtId="0" fontId="59" fillId="4" borderId="38" xfId="0" applyFont="1" applyFill="1" applyBorder="1" applyAlignment="1">
      <alignment horizontal="center" vertical="center"/>
    </xf>
    <xf numFmtId="0" fontId="59" fillId="4" borderId="34" xfId="0" applyFont="1" applyFill="1" applyBorder="1" applyAlignment="1">
      <alignment horizontal="center" vertical="center"/>
    </xf>
    <xf numFmtId="0" fontId="59" fillId="4" borderId="36" xfId="0" applyFont="1" applyFill="1" applyBorder="1" applyAlignment="1">
      <alignment horizontal="center" vertical="center"/>
    </xf>
    <xf numFmtId="0" fontId="59" fillId="4" borderId="39" xfId="0" applyFont="1" applyFill="1" applyBorder="1" applyAlignment="1">
      <alignment horizontal="center" vertical="center"/>
    </xf>
    <xf numFmtId="0" fontId="59" fillId="4" borderId="37" xfId="0" applyFont="1" applyFill="1" applyBorder="1" applyAlignment="1">
      <alignment horizontal="center" vertical="center"/>
    </xf>
    <xf numFmtId="0" fontId="59" fillId="4" borderId="53" xfId="0" applyFont="1" applyFill="1" applyBorder="1" applyAlignment="1">
      <alignment horizontal="center" vertical="center"/>
    </xf>
    <xf numFmtId="0" fontId="59" fillId="4" borderId="16" xfId="0" applyFont="1" applyFill="1" applyBorder="1" applyAlignment="1">
      <alignment horizontal="center" vertical="center"/>
    </xf>
    <xf numFmtId="0" fontId="59" fillId="4" borderId="40" xfId="0" applyFont="1" applyFill="1" applyBorder="1" applyAlignment="1">
      <alignment horizontal="center" vertical="center"/>
    </xf>
    <xf numFmtId="0" fontId="59" fillId="4" borderId="41" xfId="0" applyFont="1" applyFill="1" applyBorder="1" applyAlignment="1">
      <alignment horizontal="center" vertical="center"/>
    </xf>
    <xf numFmtId="0" fontId="59" fillId="4" borderId="15" xfId="0" applyFont="1" applyFill="1" applyBorder="1" applyAlignment="1">
      <alignment horizontal="center" vertical="center"/>
    </xf>
    <xf numFmtId="0" fontId="59" fillId="4" borderId="46" xfId="0" applyFont="1" applyFill="1" applyBorder="1" applyAlignment="1">
      <alignment horizontal="center" vertical="center"/>
    </xf>
    <xf numFmtId="0" fontId="35" fillId="4" borderId="2" xfId="0" applyFont="1" applyFill="1" applyBorder="1" applyAlignment="1">
      <alignment horizontal="center" vertical="center"/>
    </xf>
    <xf numFmtId="0" fontId="35" fillId="4" borderId="49" xfId="0" applyFont="1" applyFill="1" applyBorder="1" applyAlignment="1">
      <alignment horizontal="center" vertical="center"/>
    </xf>
    <xf numFmtId="0" fontId="35" fillId="4" borderId="50" xfId="0" applyFont="1" applyFill="1" applyBorder="1" applyAlignment="1">
      <alignment horizontal="center" vertical="center"/>
    </xf>
    <xf numFmtId="0" fontId="35" fillId="4" borderId="3" xfId="0" applyFont="1" applyFill="1" applyBorder="1" applyAlignment="1">
      <alignment horizontal="center" vertical="center"/>
    </xf>
    <xf numFmtId="0" fontId="35" fillId="4" borderId="1" xfId="0" applyFont="1" applyFill="1" applyBorder="1" applyAlignment="1">
      <alignment horizontal="center" vertical="center"/>
    </xf>
    <xf numFmtId="0" fontId="35" fillId="4" borderId="45" xfId="0" applyFont="1" applyFill="1" applyBorder="1" applyAlignment="1">
      <alignment horizontal="center" vertical="center"/>
    </xf>
    <xf numFmtId="0" fontId="38" fillId="11" borderId="59" xfId="0" applyFont="1" applyFill="1" applyBorder="1" applyAlignment="1">
      <alignment horizontal="center" vertical="center"/>
    </xf>
    <xf numFmtId="0" fontId="38" fillId="11" borderId="54" xfId="0" applyFont="1" applyFill="1" applyBorder="1" applyAlignment="1">
      <alignment horizontal="center" vertical="center"/>
    </xf>
    <xf numFmtId="0" fontId="38" fillId="11" borderId="5" xfId="0" applyFont="1" applyFill="1" applyBorder="1" applyAlignment="1">
      <alignment horizontal="center" vertical="center"/>
    </xf>
    <xf numFmtId="0" fontId="38" fillId="11" borderId="10" xfId="0" applyFont="1" applyFill="1" applyBorder="1" applyAlignment="1">
      <alignment horizontal="center" vertical="center"/>
    </xf>
    <xf numFmtId="0" fontId="38" fillId="11" borderId="6" xfId="0" applyFont="1" applyFill="1" applyBorder="1" applyAlignment="1">
      <alignment horizontal="center" vertical="center"/>
    </xf>
    <xf numFmtId="0" fontId="38" fillId="11" borderId="42" xfId="0" applyFont="1" applyFill="1" applyBorder="1" applyAlignment="1">
      <alignment horizontal="center" vertical="center"/>
    </xf>
    <xf numFmtId="0" fontId="56" fillId="4" borderId="43" xfId="0" applyFont="1" applyFill="1" applyBorder="1" applyAlignment="1">
      <alignment horizontal="center"/>
    </xf>
    <xf numFmtId="0" fontId="56" fillId="4" borderId="14" xfId="0" applyFont="1" applyFill="1" applyBorder="1" applyAlignment="1">
      <alignment horizontal="center"/>
    </xf>
    <xf numFmtId="0" fontId="56" fillId="4" borderId="44" xfId="0" applyFont="1" applyFill="1" applyBorder="1" applyAlignment="1">
      <alignment horizontal="center"/>
    </xf>
    <xf numFmtId="0" fontId="38" fillId="8" borderId="9" xfId="0" applyFont="1" applyFill="1" applyBorder="1" applyAlignment="1">
      <alignment horizontal="center" vertical="center"/>
    </xf>
    <xf numFmtId="0" fontId="38" fillId="8" borderId="36" xfId="0" applyFont="1" applyFill="1" applyBorder="1" applyAlignment="1">
      <alignment horizontal="center" vertical="center"/>
    </xf>
    <xf numFmtId="44" fontId="63" fillId="12" borderId="52" xfId="3" applyFont="1" applyFill="1" applyBorder="1" applyAlignment="1">
      <alignment horizontal="center" vertical="center"/>
    </xf>
    <xf numFmtId="165" fontId="38" fillId="8" borderId="35" xfId="0" applyNumberFormat="1" applyFont="1" applyFill="1" applyBorder="1" applyAlignment="1">
      <alignment horizontal="center" vertical="center"/>
    </xf>
    <xf numFmtId="165" fontId="38" fillId="8" borderId="37" xfId="0" applyNumberFormat="1" applyFont="1" applyFill="1" applyBorder="1" applyAlignment="1">
      <alignment horizontal="center" vertical="center"/>
    </xf>
    <xf numFmtId="44" fontId="38" fillId="8" borderId="35" xfId="0" applyNumberFormat="1" applyFont="1" applyFill="1" applyBorder="1" applyAlignment="1">
      <alignment horizontal="center" vertical="center"/>
    </xf>
    <xf numFmtId="44" fontId="38" fillId="8" borderId="37" xfId="0" applyNumberFormat="1" applyFont="1" applyFill="1" applyBorder="1" applyAlignment="1">
      <alignment horizontal="center" vertical="center"/>
    </xf>
    <xf numFmtId="0" fontId="34" fillId="8" borderId="1" xfId="0" applyFont="1" applyFill="1" applyBorder="1" applyAlignment="1">
      <alignment horizontal="center" vertical="center"/>
    </xf>
    <xf numFmtId="0" fontId="38" fillId="4" borderId="42" xfId="0" applyFont="1" applyFill="1" applyBorder="1" applyAlignment="1">
      <alignment horizontal="center" vertical="center"/>
    </xf>
    <xf numFmtId="165" fontId="63" fillId="12" borderId="52" xfId="3" applyNumberFormat="1" applyFont="1" applyFill="1" applyBorder="1" applyAlignment="1">
      <alignment horizontal="center" vertical="center"/>
    </xf>
    <xf numFmtId="165" fontId="63" fillId="12" borderId="54" xfId="3" applyNumberFormat="1" applyFont="1" applyFill="1" applyBorder="1" applyAlignment="1">
      <alignment horizontal="center" vertical="center"/>
    </xf>
    <xf numFmtId="0" fontId="59" fillId="4" borderId="9" xfId="0" applyFont="1" applyFill="1" applyBorder="1" applyAlignment="1">
      <alignment horizontal="center" vertical="center"/>
    </xf>
    <xf numFmtId="0" fontId="59" fillId="4" borderId="0" xfId="0" applyFont="1" applyFill="1" applyBorder="1" applyAlignment="1">
      <alignment horizontal="center" vertical="center"/>
    </xf>
    <xf numFmtId="0" fontId="59" fillId="4" borderId="35" xfId="0" applyFont="1" applyFill="1" applyBorder="1" applyAlignment="1">
      <alignment horizontal="center" vertical="center"/>
    </xf>
    <xf numFmtId="0" fontId="61" fillId="2" borderId="59" xfId="4" applyFont="1" applyFill="1" applyBorder="1" applyAlignment="1" applyProtection="1">
      <alignment horizontal="center" vertical="center"/>
      <protection locked="0"/>
    </xf>
    <xf numFmtId="0" fontId="61" fillId="2" borderId="54" xfId="4" applyFont="1" applyFill="1" applyBorder="1" applyAlignment="1" applyProtection="1">
      <alignment horizontal="center" vertical="center"/>
      <protection locked="0"/>
    </xf>
    <xf numFmtId="0" fontId="61" fillId="2" borderId="6" xfId="4" applyFont="1" applyFill="1" applyBorder="1" applyAlignment="1" applyProtection="1">
      <alignment horizontal="center" vertical="center"/>
      <protection locked="0"/>
    </xf>
    <xf numFmtId="0" fontId="61" fillId="2" borderId="42" xfId="4" applyFont="1" applyFill="1" applyBorder="1" applyAlignment="1" applyProtection="1">
      <alignment horizontal="center" vertical="center"/>
      <protection locked="0"/>
    </xf>
    <xf numFmtId="0" fontId="61" fillId="2" borderId="5" xfId="4" applyFont="1" applyFill="1" applyBorder="1" applyAlignment="1" applyProtection="1">
      <alignment horizontal="center" vertical="center"/>
      <protection locked="0"/>
    </xf>
    <xf numFmtId="0" fontId="61" fillId="2" borderId="10" xfId="4" applyFont="1" applyFill="1" applyBorder="1" applyAlignment="1" applyProtection="1">
      <alignment horizontal="center" vertical="center"/>
      <protection locked="0"/>
    </xf>
    <xf numFmtId="0" fontId="38" fillId="10" borderId="59" xfId="0" applyFont="1" applyFill="1" applyBorder="1" applyAlignment="1">
      <alignment horizontal="center" vertical="center"/>
    </xf>
    <xf numFmtId="0" fontId="38" fillId="10" borderId="52" xfId="0" applyFont="1" applyFill="1" applyBorder="1" applyAlignment="1">
      <alignment horizontal="center" vertical="center"/>
    </xf>
    <xf numFmtId="0" fontId="38" fillId="10" borderId="60" xfId="0" applyFont="1" applyFill="1" applyBorder="1" applyAlignment="1">
      <alignment horizontal="center" vertical="center"/>
    </xf>
    <xf numFmtId="0" fontId="38" fillId="10" borderId="5" xfId="0" applyFont="1" applyFill="1" applyBorder="1" applyAlignment="1">
      <alignment horizontal="center" vertical="center"/>
    </xf>
    <xf numFmtId="0" fontId="38" fillId="10" borderId="7" xfId="0" applyFont="1" applyFill="1" applyBorder="1" applyAlignment="1">
      <alignment horizontal="center" vertical="center"/>
    </xf>
    <xf numFmtId="0" fontId="38" fillId="10" borderId="66" xfId="0" applyFont="1" applyFill="1" applyBorder="1" applyAlignment="1">
      <alignment horizontal="center" vertical="center"/>
    </xf>
    <xf numFmtId="0" fontId="38" fillId="10" borderId="6" xfId="0" applyFont="1" applyFill="1" applyBorder="1" applyAlignment="1">
      <alignment horizontal="center" vertical="center"/>
    </xf>
    <xf numFmtId="0" fontId="38" fillId="10" borderId="64" xfId="0" applyFont="1" applyFill="1" applyBorder="1" applyAlignment="1">
      <alignment horizontal="center" vertical="center"/>
    </xf>
    <xf numFmtId="0" fontId="38" fillId="10" borderId="65" xfId="0" applyFont="1" applyFill="1" applyBorder="1" applyAlignment="1">
      <alignment horizontal="center" vertical="center"/>
    </xf>
  </cellXfs>
  <cellStyles count="6">
    <cellStyle name="Estilo 1" xfId="1"/>
    <cellStyle name="Estilo 2" xfId="2"/>
    <cellStyle name="Hiperlink" xfId="5" builtinId="8"/>
    <cellStyle name="Moeda" xfId="3" builtinId="4"/>
    <cellStyle name="Normal" xfId="0" builtinId="0"/>
    <cellStyle name="Nota" xfId="4" builtinId="10"/>
  </cellStyles>
  <dxfs count="60"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fgColor theme="0"/>
          <bgColor rgb="FFFF0000"/>
        </patternFill>
      </fill>
    </dxf>
    <dxf>
      <font>
        <color theme="1"/>
      </font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theme="0"/>
        </patternFill>
      </fill>
    </dxf>
    <dxf>
      <font>
        <color theme="0"/>
      </font>
      <fill>
        <patternFill>
          <bgColor rgb="FFFF0000"/>
        </patternFill>
      </fill>
    </dxf>
    <dxf>
      <font>
        <color auto="1"/>
      </font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ont>
        <color auto="1"/>
      </font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ill>
        <patternFill>
          <bgColor theme="0"/>
        </patternFill>
      </fill>
    </dxf>
    <dxf>
      <fill>
        <patternFill>
          <bgColor theme="0"/>
        </patternFill>
      </fill>
    </dxf>
    <dxf>
      <fill>
        <patternFill>
          <bgColor theme="0"/>
        </patternFill>
      </fill>
    </dxf>
    <dxf>
      <fill>
        <patternFill>
          <bgColor theme="0"/>
        </patternFill>
      </fill>
    </dxf>
    <dxf>
      <fill>
        <patternFill>
          <bgColor theme="0"/>
        </patternFill>
      </fill>
    </dxf>
    <dxf>
      <fill>
        <patternFill>
          <bgColor theme="0"/>
        </patternFill>
      </fill>
    </dxf>
    <dxf>
      <fill>
        <patternFill>
          <bgColor theme="0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1"/>
      </font>
      <fill>
        <patternFill>
          <bgColor rgb="FFFFFF00"/>
        </patternFill>
      </fill>
    </dxf>
    <dxf>
      <font>
        <color theme="0"/>
      </font>
      <fill>
        <patternFill>
          <bgColor rgb="FF00B050"/>
        </patternFill>
      </fill>
    </dxf>
    <dxf>
      <font>
        <color theme="0"/>
      </font>
      <fill>
        <patternFill>
          <bgColor rgb="FF00B050"/>
        </patternFill>
      </fill>
    </dxf>
    <dxf>
      <font>
        <color auto="1"/>
      </font>
      <fill>
        <patternFill>
          <bgColor rgb="FFFFFF0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0000"/>
        </patternFill>
      </fill>
    </dxf>
    <dxf>
      <font>
        <color auto="1"/>
      </font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colors>
    <mruColors>
      <color rgb="FF588D11"/>
      <color rgb="FF0000CC"/>
      <color rgb="FFFFFF99"/>
      <color rgb="FF39F030"/>
      <color rgb="FFFFFF66"/>
      <color rgb="FFFFFF00"/>
      <color rgb="FF3DEB3D"/>
      <color rgb="FFB0DE4A"/>
      <color rgb="FF3F3FBF"/>
      <color rgb="FFFF505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ctrlProps/ctrlProp1.xml><?xml version="1.0" encoding="utf-8"?>
<formControlPr xmlns="http://schemas.microsoft.com/office/spreadsheetml/2009/9/main" objectType="Drop" dropStyle="combo" dx="16" fmlaLink="$B$2" fmlaRange="$H$5:$H$7" noThreeD="1" val="0"/>
</file>

<file path=xl/ctrlProps/ctrlProp2.xml><?xml version="1.0" encoding="utf-8"?>
<formControlPr xmlns="http://schemas.microsoft.com/office/spreadsheetml/2009/9/main" objectType="Drop" dropStyle="combo" dx="16" fmlaLink="$B$3" fmlaRange="'DADOS DA ANALISE DE SOLO'!$B$10:$B$50" noThreeD="1" val="0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#'DADOS DA ANALISE DE SOLO'!A1"/><Relationship Id="rId2" Type="http://schemas.openxmlformats.org/officeDocument/2006/relationships/hyperlink" Target="#'RECOMENDA&#199;&#195;O DE CALAGEM'!A1"/><Relationship Id="rId1" Type="http://schemas.openxmlformats.org/officeDocument/2006/relationships/hyperlink" Target="#'RECOMENDA&#199;&#195;O DE ADUBA&#199;&#195;O'!A1"/><Relationship Id="rId4" Type="http://schemas.openxmlformats.org/officeDocument/2006/relationships/hyperlink" Target="#'COLETA DA AMOSTRA DE SOLO'!A1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'DADOS DA ANALISE DE SOLO'!A1"/><Relationship Id="rId1" Type="http://schemas.openxmlformats.org/officeDocument/2006/relationships/hyperlink" Target="#MENU!A1"/><Relationship Id="rId5" Type="http://schemas.openxmlformats.org/officeDocument/2006/relationships/image" Target="../media/image4.png"/><Relationship Id="rId4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hyperlink" Target="#'RECOMENDA&#199;&#195;O DE CALAGEM'!A1"/><Relationship Id="rId1" Type="http://schemas.openxmlformats.org/officeDocument/2006/relationships/hyperlink" Target="#MENU!A1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hyperlink" Target="#'DADOS DA ANALISE DE SOLO'!A1"/><Relationship Id="rId2" Type="http://schemas.openxmlformats.org/officeDocument/2006/relationships/hyperlink" Target="#'RECOMENDA&#199;&#195;O DE ADUBA&#199;&#195;O'!A1"/><Relationship Id="rId1" Type="http://schemas.openxmlformats.org/officeDocument/2006/relationships/hyperlink" Target="#MENU!A1"/><Relationship Id="rId4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hyperlink" Target="#'RECOMENDA&#199;&#195;O DE CALAGEM'!A1"/><Relationship Id="rId1" Type="http://schemas.openxmlformats.org/officeDocument/2006/relationships/hyperlink" Target="#MENU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15669</xdr:colOff>
      <xdr:row>9</xdr:row>
      <xdr:rowOff>173183</xdr:rowOff>
    </xdr:from>
    <xdr:to>
      <xdr:col>23</xdr:col>
      <xdr:colOff>548409</xdr:colOff>
      <xdr:row>17</xdr:row>
      <xdr:rowOff>28866</xdr:rowOff>
    </xdr:to>
    <xdr:sp macro="" textlink="">
      <xdr:nvSpPr>
        <xdr:cNvPr id="5" name="Retângulo de cantos arredondados 4">
          <a:hlinkClick xmlns:r="http://schemas.openxmlformats.org/officeDocument/2006/relationships" r:id="rId1"/>
        </xdr:cNvPr>
        <xdr:cNvSpPr/>
      </xdr:nvSpPr>
      <xdr:spPr>
        <a:xfrm>
          <a:off x="11532260" y="1861706"/>
          <a:ext cx="2957285" cy="1356592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pt-BR" sz="20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RECOMENDAÇÃO</a:t>
          </a:r>
          <a:r>
            <a:rPr lang="pt-BR" sz="2000" b="0" cap="none" spc="0" baseline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DE ADUBAÇÃO</a:t>
          </a:r>
          <a:endParaRPr lang="pt-BR" sz="9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twoCellAnchor>
  <xdr:twoCellAnchor>
    <xdr:from>
      <xdr:col>12</xdr:col>
      <xdr:colOff>591704</xdr:colOff>
      <xdr:row>22</xdr:row>
      <xdr:rowOff>129061</xdr:rowOff>
    </xdr:from>
    <xdr:to>
      <xdr:col>17</xdr:col>
      <xdr:colOff>461817</xdr:colOff>
      <xdr:row>29</xdr:row>
      <xdr:rowOff>118341</xdr:rowOff>
    </xdr:to>
    <xdr:sp macro="" textlink="">
      <xdr:nvSpPr>
        <xdr:cNvPr id="4" name="Retângulo de cantos arredondados 3">
          <a:hlinkClick xmlns:r="http://schemas.openxmlformats.org/officeDocument/2006/relationships" r:id="rId2"/>
        </xdr:cNvPr>
        <xdr:cNvSpPr/>
      </xdr:nvSpPr>
      <xdr:spPr>
        <a:xfrm>
          <a:off x="7865340" y="4256561"/>
          <a:ext cx="2900795" cy="1302575"/>
        </a:xfrm>
        <a:prstGeom prst="roundRect">
          <a:avLst/>
        </a:prstGeom>
        <a:solidFill>
          <a:srgbClr val="39F030"/>
        </a:solidFill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indent="0" algn="ctr"/>
          <a:r>
            <a:rPr lang="pt-BR" sz="20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  <a:latin typeface="+mn-lt"/>
              <a:ea typeface="+mn-ea"/>
              <a:cs typeface="+mn-cs"/>
            </a:rPr>
            <a:t>RECOMENDAÇÃO DE CALAGEM</a:t>
          </a:r>
        </a:p>
      </xdr:txBody>
    </xdr:sp>
    <xdr:clientData/>
  </xdr:twoCellAnchor>
  <xdr:twoCellAnchor>
    <xdr:from>
      <xdr:col>13</xdr:col>
      <xdr:colOff>54429</xdr:colOff>
      <xdr:row>10</xdr:row>
      <xdr:rowOff>8659</xdr:rowOff>
    </xdr:from>
    <xdr:to>
      <xdr:col>17</xdr:col>
      <xdr:colOff>361235</xdr:colOff>
      <xdr:row>16</xdr:row>
      <xdr:rowOff>182665</xdr:rowOff>
    </xdr:to>
    <xdr:sp macro="" textlink="">
      <xdr:nvSpPr>
        <xdr:cNvPr id="2" name="Retângulo de cantos arredondados 1">
          <a:hlinkClick xmlns:r="http://schemas.openxmlformats.org/officeDocument/2006/relationships" r:id="rId3"/>
        </xdr:cNvPr>
        <xdr:cNvSpPr/>
      </xdr:nvSpPr>
      <xdr:spPr>
        <a:xfrm>
          <a:off x="7934202" y="1884795"/>
          <a:ext cx="2731351" cy="1299688"/>
        </a:xfrm>
        <a:prstGeom prst="roundRect">
          <a:avLst/>
        </a:prstGeom>
        <a:solidFill>
          <a:srgbClr val="588D11"/>
        </a:solidFill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indent="0" algn="ctr"/>
          <a:r>
            <a:rPr lang="pt-BR" sz="20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  <a:latin typeface="+mn-lt"/>
              <a:ea typeface="+mn-ea"/>
              <a:cs typeface="+mn-cs"/>
            </a:rPr>
            <a:t> DADOS DA ANALISE</a:t>
          </a:r>
        </a:p>
      </xdr:txBody>
    </xdr:sp>
    <xdr:clientData/>
  </xdr:twoCellAnchor>
  <xdr:twoCellAnchor>
    <xdr:from>
      <xdr:col>7</xdr:col>
      <xdr:colOff>43295</xdr:colOff>
      <xdr:row>9</xdr:row>
      <xdr:rowOff>173182</xdr:rowOff>
    </xdr:from>
    <xdr:to>
      <xdr:col>11</xdr:col>
      <xdr:colOff>489059</xdr:colOff>
      <xdr:row>17</xdr:row>
      <xdr:rowOff>49892</xdr:rowOff>
    </xdr:to>
    <xdr:sp macro="" textlink="">
      <xdr:nvSpPr>
        <xdr:cNvPr id="6" name="Retângulo de cantos arredondados 5">
          <a:hlinkClick xmlns:r="http://schemas.openxmlformats.org/officeDocument/2006/relationships" r:id="rId4"/>
        </xdr:cNvPr>
        <xdr:cNvSpPr/>
      </xdr:nvSpPr>
      <xdr:spPr>
        <a:xfrm>
          <a:off x="4286250" y="1861705"/>
          <a:ext cx="2870309" cy="1377619"/>
        </a:xfrm>
        <a:prstGeom prst="roundRect">
          <a:avLst/>
        </a:prstGeom>
        <a:solidFill>
          <a:schemeClr val="accent5">
            <a:lumMod val="75000"/>
          </a:schemeClr>
        </a:solidFill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indent="0" algn="ctr"/>
          <a:r>
            <a:rPr lang="pt-BR" sz="20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  <a:latin typeface="+mn-lt"/>
              <a:ea typeface="+mn-ea"/>
              <a:cs typeface="+mn-cs"/>
            </a:rPr>
            <a:t> PROCEDIMENTO</a:t>
          </a:r>
          <a:r>
            <a:rPr lang="pt-BR" sz="2000" b="0" cap="none" spc="0" baseline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  <a:latin typeface="+mn-lt"/>
              <a:ea typeface="+mn-ea"/>
              <a:cs typeface="+mn-cs"/>
            </a:rPr>
            <a:t> PARA COLETA DA AMOSTRA DE SOLO</a:t>
          </a:r>
          <a:endParaRPr lang="pt-BR" sz="20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123822</xdr:colOff>
      <xdr:row>1</xdr:row>
      <xdr:rowOff>180972</xdr:rowOff>
    </xdr:from>
    <xdr:to>
      <xdr:col>7</xdr:col>
      <xdr:colOff>419100</xdr:colOff>
      <xdr:row>14</xdr:row>
      <xdr:rowOff>19049</xdr:rowOff>
    </xdr:to>
    <xdr:sp macro="" textlink="">
      <xdr:nvSpPr>
        <xdr:cNvPr id="4" name="CaixaDeTexto 3"/>
        <xdr:cNvSpPr txBox="1"/>
      </xdr:nvSpPr>
      <xdr:spPr>
        <a:xfrm>
          <a:off x="123822" y="581022"/>
          <a:ext cx="4562478" cy="23145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>
              <a:solidFill>
                <a:schemeClr val="tx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1ª</a:t>
          </a:r>
          <a:r>
            <a:rPr lang="pt-BR" sz="1100" baseline="0">
              <a:solidFill>
                <a:schemeClr val="tx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 passo: </a:t>
          </a:r>
          <a:r>
            <a:rPr lang="pt-BR" sz="1100" baseline="0">
              <a:solidFill>
                <a:srgbClr val="00B05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Plano de Amostragem,</a:t>
          </a:r>
          <a:r>
            <a:rPr lang="pt-BR" sz="1100" baseline="0">
              <a:solidFill>
                <a:schemeClr val="tx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 D</a:t>
          </a:r>
          <a:r>
            <a:rPr lang="pt-BR" sz="1100">
              <a:solidFill>
                <a:sysClr val="windowText" lastClr="00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ivida sua propriedade em glebas homogêneas, nunca superiores a 20 hectares,</a:t>
          </a:r>
          <a:r>
            <a:rPr lang="pt-BR" sz="1100">
              <a:solidFill>
                <a:srgbClr val="FF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 </a:t>
          </a:r>
          <a:r>
            <a:rPr lang="pt-BR" sz="1100">
              <a:solidFill>
                <a:schemeClr val="dk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e amostre cada área isoladamente. Separe as glebas com a mesma posição topográfica (solos de morro, meia encosta, baixada, etc.), cor do solo, textura (solos argilosos, arenosos), cultura ou vegetação anterior (pastagem, café, milho, etc.), adubação e calagem anteriores.</a:t>
          </a:r>
        </a:p>
        <a:p>
          <a:r>
            <a:rPr lang="pt-BR" sz="1100">
              <a:solidFill>
                <a:schemeClr val="dk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A amostra composta é formada por amostras simples, retiradas de 15 a 20 locais, escolhidos ao acaso, ao percorrer em zigue-zague a gleba uniforme. </a:t>
          </a:r>
        </a:p>
      </xdr:txBody>
    </xdr:sp>
    <xdr:clientData/>
  </xdr:twoCellAnchor>
  <xdr:twoCellAnchor>
    <xdr:from>
      <xdr:col>0</xdr:col>
      <xdr:colOff>19048</xdr:colOff>
      <xdr:row>14</xdr:row>
      <xdr:rowOff>95249</xdr:rowOff>
    </xdr:from>
    <xdr:to>
      <xdr:col>8</xdr:col>
      <xdr:colOff>571499</xdr:colOff>
      <xdr:row>40</xdr:row>
      <xdr:rowOff>161924</xdr:rowOff>
    </xdr:to>
    <xdr:sp macro="" textlink="">
      <xdr:nvSpPr>
        <xdr:cNvPr id="5" name="CaixaDeTexto 4"/>
        <xdr:cNvSpPr txBox="1"/>
      </xdr:nvSpPr>
      <xdr:spPr>
        <a:xfrm>
          <a:off x="19048" y="2971799"/>
          <a:ext cx="5429251" cy="50196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indent="0"/>
          <a:r>
            <a:rPr lang="pt-BR" sz="1100">
              <a:solidFill>
                <a:schemeClr val="dk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2ª Passo:</a:t>
          </a:r>
          <a:r>
            <a:rPr lang="pt-BR" sz="1100" baseline="0">
              <a:solidFill>
                <a:schemeClr val="dk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 </a:t>
          </a:r>
          <a:r>
            <a:rPr lang="pt-BR" sz="1100" baseline="0">
              <a:solidFill>
                <a:srgbClr val="00B05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Local de Amostragem, </a:t>
          </a:r>
          <a:r>
            <a:rPr lang="pt-BR" sz="1100" baseline="0">
              <a:solidFill>
                <a:sysClr val="windowText" lastClr="00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Limpe a superfície do local de amostragem, retirando a vegetação, galhos e pedras, sem remover a camada superficial do solo.</a:t>
          </a:r>
        </a:p>
        <a:p>
          <a:pPr marL="0" indent="0"/>
          <a:endParaRPr lang="pt-BR" sz="1100" baseline="0">
            <a:solidFill>
              <a:sysClr val="windowText" lastClr="000000"/>
            </a:solidFill>
            <a:effectLst/>
            <a:latin typeface="Arial Black" pitchFamily="34" charset="0"/>
            <a:ea typeface="+mn-ea"/>
            <a:cs typeface="Arial" pitchFamily="34" charset="0"/>
          </a:endParaRPr>
        </a:p>
        <a:p>
          <a:pPr marL="0" indent="0"/>
          <a:r>
            <a:rPr lang="pt-BR" sz="1100" baseline="0">
              <a:solidFill>
                <a:sysClr val="windowText" lastClr="00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3ªPasso: </a:t>
          </a:r>
          <a:r>
            <a:rPr lang="pt-BR" sz="1100" baseline="0">
              <a:solidFill>
                <a:srgbClr val="00B05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Amostra Simples, </a:t>
          </a:r>
          <a:r>
            <a:rPr lang="pt-BR" sz="1100" baseline="0">
              <a:solidFill>
                <a:sysClr val="windowText" lastClr="00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Abra uma cova em forma de cunha, com cerca de 17 a 20 cm de profundidade. Após, retire toda a terra de dentro e deixe de lado. Com uma pá, corte em um dos lados da cova uma fatia com espessura de 2 a 5 cm. Mantenha a fatia de terra sobre a pá e corte-a em três partes, descartando as bordas. Coloque a porção central em um balde plástico limpo.</a:t>
          </a:r>
        </a:p>
        <a:p>
          <a:pPr marL="0" indent="0"/>
          <a:r>
            <a:rPr lang="pt-BR" sz="1100" baseline="0">
              <a:solidFill>
                <a:sysClr val="windowText" lastClr="00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A amostra também pode ser tirada com um trado. Neste caso, para cada local de amostragem, introduza o trado no solo até a profundidade de 17 a 20 cm e retire-o do solo sem torcer. Coloque a terra contida em seu interior no balde.</a:t>
          </a:r>
        </a:p>
        <a:p>
          <a:pPr marL="0" indent="0"/>
          <a:endParaRPr lang="pt-BR" sz="1100" baseline="0">
            <a:solidFill>
              <a:sysClr val="windowText" lastClr="000000"/>
            </a:solidFill>
            <a:effectLst/>
            <a:latin typeface="Arial Black" pitchFamily="34" charset="0"/>
            <a:ea typeface="+mn-ea"/>
            <a:cs typeface="Arial" pitchFamily="34" charset="0"/>
          </a:endParaRPr>
        </a:p>
        <a:p>
          <a:pPr marL="0" indent="0"/>
          <a:r>
            <a:rPr lang="pt-BR" sz="1100" baseline="0">
              <a:solidFill>
                <a:schemeClr val="tx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4ª Passo: </a:t>
          </a:r>
          <a:r>
            <a:rPr lang="pt-BR" sz="1100" baseline="0">
              <a:solidFill>
                <a:srgbClr val="00B05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Amostra Composta, </a:t>
          </a:r>
          <a:r>
            <a:rPr lang="pt-BR" sz="1100" baseline="0">
              <a:solidFill>
                <a:sysClr val="windowText" lastClr="00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Misture dentro do balde a terra proveniente dos diferentes locais de amostragem, retirando cerca de 500 gramas de terra (amostra composta). </a:t>
          </a:r>
        </a:p>
        <a:p>
          <a:pPr marL="0" indent="0"/>
          <a:endParaRPr lang="pt-BR" sz="1100" baseline="0">
            <a:solidFill>
              <a:sysClr val="windowText" lastClr="000000"/>
            </a:solidFill>
            <a:effectLst/>
            <a:latin typeface="Arial Black" pitchFamily="34" charset="0"/>
            <a:ea typeface="+mn-ea"/>
            <a:cs typeface="Arial" pitchFamily="34" charset="0"/>
          </a:endParaRPr>
        </a:p>
        <a:p>
          <a:pPr marL="0" indent="0"/>
          <a:r>
            <a:rPr lang="pt-BR" sz="1100" baseline="0">
              <a:solidFill>
                <a:sysClr val="windowText" lastClr="00000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5ª Passo</a:t>
          </a:r>
          <a:r>
            <a:rPr lang="pt-BR" sz="1100" baseline="0">
              <a:solidFill>
                <a:schemeClr val="tx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:</a:t>
          </a:r>
          <a:r>
            <a:rPr lang="pt-BR" sz="1100" baseline="0">
              <a:solidFill>
                <a:srgbClr val="00B050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 Preparo e identificação, </a:t>
          </a:r>
          <a:r>
            <a:rPr lang="pt-BR" sz="1100" baseline="0">
              <a:solidFill>
                <a:schemeClr val="tx1"/>
              </a:solidFill>
              <a:effectLst/>
              <a:latin typeface="Arial Black" pitchFamily="34" charset="0"/>
              <a:ea typeface="+mn-ea"/>
              <a:cs typeface="Arial" pitchFamily="34" charset="0"/>
            </a:rPr>
            <a:t>A amostra composta deve ser seca à sombra em local ventilado. Em seguida, deve ser colocada 200 a 300 gramas em um saco plástico limpo. Amarre na boca do plástico um cartão contendo seu nome e endereço completos e a identificação da gleba de onde foi retirada a amostra. Preencha o questionário sobre a lavoura e envie-o, juntamente com a amostra de solo, ao Laboratório de Nutrição Vegetal da Embrapa Clima Temperado.</a:t>
          </a:r>
        </a:p>
      </xdr:txBody>
    </xdr:sp>
    <xdr:clientData/>
  </xdr:twoCellAnchor>
  <xdr:twoCellAnchor>
    <xdr:from>
      <xdr:col>8</xdr:col>
      <xdr:colOff>200026</xdr:colOff>
      <xdr:row>7</xdr:row>
      <xdr:rowOff>114299</xdr:rowOff>
    </xdr:from>
    <xdr:to>
      <xdr:col>9</xdr:col>
      <xdr:colOff>447676</xdr:colOff>
      <xdr:row>9</xdr:row>
      <xdr:rowOff>66674</xdr:rowOff>
    </xdr:to>
    <xdr:sp macro="" textlink="">
      <xdr:nvSpPr>
        <xdr:cNvPr id="8" name="Seta para baixo 7"/>
        <xdr:cNvSpPr/>
      </xdr:nvSpPr>
      <xdr:spPr>
        <a:xfrm rot="16200000">
          <a:off x="5338763" y="1395412"/>
          <a:ext cx="333375" cy="857250"/>
        </a:xfrm>
        <a:prstGeom prst="down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  <a:p>
          <a:pPr algn="l"/>
          <a:endParaRPr lang="pt-BR" sz="1100"/>
        </a:p>
      </xdr:txBody>
    </xdr:sp>
    <xdr:clientData/>
  </xdr:twoCellAnchor>
  <xdr:twoCellAnchor>
    <xdr:from>
      <xdr:col>9</xdr:col>
      <xdr:colOff>1</xdr:colOff>
      <xdr:row>23</xdr:row>
      <xdr:rowOff>180974</xdr:rowOff>
    </xdr:from>
    <xdr:to>
      <xdr:col>10</xdr:col>
      <xdr:colOff>133351</xdr:colOff>
      <xdr:row>25</xdr:row>
      <xdr:rowOff>123824</xdr:rowOff>
    </xdr:to>
    <xdr:sp macro="" textlink="">
      <xdr:nvSpPr>
        <xdr:cNvPr id="12" name="Seta para baixo 11"/>
        <xdr:cNvSpPr/>
      </xdr:nvSpPr>
      <xdr:spPr>
        <a:xfrm rot="16200000">
          <a:off x="5695951" y="4562474"/>
          <a:ext cx="323850" cy="742950"/>
        </a:xfrm>
        <a:prstGeom prst="down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9</xdr:col>
      <xdr:colOff>54431</xdr:colOff>
      <xdr:row>33</xdr:row>
      <xdr:rowOff>66675</xdr:rowOff>
    </xdr:from>
    <xdr:to>
      <xdr:col>10</xdr:col>
      <xdr:colOff>153762</xdr:colOff>
      <xdr:row>35</xdr:row>
      <xdr:rowOff>27213</xdr:rowOff>
    </xdr:to>
    <xdr:sp macro="" textlink="">
      <xdr:nvSpPr>
        <xdr:cNvPr id="13" name="Seta para baixo 12"/>
        <xdr:cNvSpPr/>
      </xdr:nvSpPr>
      <xdr:spPr>
        <a:xfrm rot="16200000">
          <a:off x="5750381" y="6372225"/>
          <a:ext cx="341538" cy="711652"/>
        </a:xfrm>
        <a:prstGeom prst="down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19</xdr:col>
      <xdr:colOff>369094</xdr:colOff>
      <xdr:row>3</xdr:row>
      <xdr:rowOff>130968</xdr:rowOff>
    </xdr:from>
    <xdr:to>
      <xdr:col>24</xdr:col>
      <xdr:colOff>482168</xdr:colOff>
      <xdr:row>9</xdr:row>
      <xdr:rowOff>166686</xdr:rowOff>
    </xdr:to>
    <xdr:sp macro="" textlink="">
      <xdr:nvSpPr>
        <xdr:cNvPr id="19" name="Retângulo de cantos arredondados 18">
          <a:hlinkClick xmlns:r="http://schemas.openxmlformats.org/officeDocument/2006/relationships" r:id="rId1"/>
        </xdr:cNvPr>
        <xdr:cNvSpPr/>
      </xdr:nvSpPr>
      <xdr:spPr>
        <a:xfrm>
          <a:off x="11906250" y="916781"/>
          <a:ext cx="3149168" cy="1178718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ln>
          <a:solidFill>
            <a:schemeClr val="tx1"/>
          </a:solidFill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2800" b="1" cap="all" spc="0">
              <a:ln/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 Black" pitchFamily="34" charset="0"/>
              <a:ea typeface="+mn-ea"/>
              <a:cs typeface="Arial" pitchFamily="34" charset="0"/>
            </a:rPr>
            <a:t>MENU INCIAL</a:t>
          </a:r>
        </a:p>
        <a:p>
          <a:pPr marL="0" indent="0" algn="ctr"/>
          <a:endParaRPr lang="pt-BR" sz="2800" b="1" cap="all" spc="0">
            <a:ln/>
            <a:solidFill>
              <a:schemeClr val="accent1"/>
            </a:solidFill>
            <a:effectLst>
              <a:outerShdw blurRad="19685" dist="12700" dir="5400000" algn="tl" rotWithShape="0">
                <a:schemeClr val="accent1">
                  <a:satMod val="130000"/>
                  <a:alpha val="60000"/>
                </a:schemeClr>
              </a:outerShdw>
              <a:reflection blurRad="10000" stA="55000" endPos="48000" dist="500" dir="5400000" sy="-100000" algn="bl" rotWithShape="0"/>
            </a:effectLst>
            <a:latin typeface="Arial Black" pitchFamily="34" charset="0"/>
            <a:ea typeface="+mn-ea"/>
            <a:cs typeface="Arial" pitchFamily="34" charset="0"/>
          </a:endParaRPr>
        </a:p>
      </xdr:txBody>
    </xdr:sp>
    <xdr:clientData/>
  </xdr:twoCellAnchor>
  <xdr:twoCellAnchor>
    <xdr:from>
      <xdr:col>19</xdr:col>
      <xdr:colOff>404813</xdr:colOff>
      <xdr:row>12</xdr:row>
      <xdr:rowOff>23813</xdr:rowOff>
    </xdr:from>
    <xdr:to>
      <xdr:col>24</xdr:col>
      <xdr:colOff>490104</xdr:colOff>
      <xdr:row>18</xdr:row>
      <xdr:rowOff>35719</xdr:rowOff>
    </xdr:to>
    <xdr:sp macro="" textlink="">
      <xdr:nvSpPr>
        <xdr:cNvPr id="20" name="Retângulo de cantos arredondados 19">
          <a:hlinkClick xmlns:r="http://schemas.openxmlformats.org/officeDocument/2006/relationships" r:id="rId2"/>
        </xdr:cNvPr>
        <xdr:cNvSpPr/>
      </xdr:nvSpPr>
      <xdr:spPr>
        <a:xfrm>
          <a:off x="11941969" y="2524126"/>
          <a:ext cx="3121385" cy="1154906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ln>
          <a:solidFill>
            <a:schemeClr val="tx1"/>
          </a:solidFill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2800" b="1" cap="all" spc="0">
              <a:ln/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 Black" pitchFamily="34" charset="0"/>
              <a:ea typeface="+mn-ea"/>
              <a:cs typeface="Arial" pitchFamily="34" charset="0"/>
            </a:rPr>
            <a:t>PRóXIMO</a:t>
          </a:r>
        </a:p>
        <a:p>
          <a:pPr marL="0" indent="0" algn="ctr"/>
          <a:endParaRPr lang="pt-BR" sz="2800" b="1" cap="all" spc="0">
            <a:ln/>
            <a:solidFill>
              <a:sysClr val="windowText" lastClr="000000"/>
            </a:solidFill>
            <a:effectLst>
              <a:outerShdw blurRad="19685" dist="12700" dir="5400000" algn="tl" rotWithShape="0">
                <a:schemeClr val="accent1">
                  <a:satMod val="130000"/>
                  <a:alpha val="60000"/>
                </a:schemeClr>
              </a:outerShdw>
              <a:reflection blurRad="10000" stA="55000" endPos="48000" dist="500" dir="5400000" sy="-100000" algn="bl" rotWithShape="0"/>
            </a:effectLst>
            <a:latin typeface="Arial Black" pitchFamily="34" charset="0"/>
            <a:ea typeface="+mn-ea"/>
            <a:cs typeface="Arial" pitchFamily="34" charset="0"/>
          </a:endParaRPr>
        </a:p>
      </xdr:txBody>
    </xdr:sp>
    <xdr:clientData/>
  </xdr:twoCellAnchor>
  <xdr:twoCellAnchor editAs="oneCell">
    <xdr:from>
      <xdr:col>10</xdr:col>
      <xdr:colOff>552449</xdr:colOff>
      <xdr:row>1</xdr:row>
      <xdr:rowOff>76200</xdr:rowOff>
    </xdr:from>
    <xdr:to>
      <xdr:col>16</xdr:col>
      <xdr:colOff>57150</xdr:colOff>
      <xdr:row>14</xdr:row>
      <xdr:rowOff>38600</xdr:rowOff>
    </xdr:to>
    <xdr:pic>
      <xdr:nvPicPr>
        <xdr:cNvPr id="2" name="Imagem 1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6115" t="22750" r="12171" b="20028"/>
        <a:stretch/>
      </xdr:blipFill>
      <xdr:spPr>
        <a:xfrm>
          <a:off x="6648449" y="476250"/>
          <a:ext cx="3162301" cy="24389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10</xdr:col>
      <xdr:colOff>495300</xdr:colOff>
      <xdr:row>16</xdr:row>
      <xdr:rowOff>185010</xdr:rowOff>
    </xdr:from>
    <xdr:to>
      <xdr:col>16</xdr:col>
      <xdr:colOff>514350</xdr:colOff>
      <xdr:row>29</xdr:row>
      <xdr:rowOff>80089</xdr:rowOff>
    </xdr:to>
    <xdr:pic>
      <xdr:nvPicPr>
        <xdr:cNvPr id="9" name="Imagem 8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2953" t="38653" r="48578" b="17211"/>
        <a:stretch/>
      </xdr:blipFill>
      <xdr:spPr>
        <a:xfrm>
          <a:off x="6591300" y="3442560"/>
          <a:ext cx="3676650" cy="237157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495299</xdr:colOff>
      <xdr:row>31</xdr:row>
      <xdr:rowOff>133349</xdr:rowOff>
    </xdr:from>
    <xdr:to>
      <xdr:col>16</xdr:col>
      <xdr:colOff>238125</xdr:colOff>
      <xdr:row>50</xdr:row>
      <xdr:rowOff>184602</xdr:rowOff>
    </xdr:to>
    <xdr:pic>
      <xdr:nvPicPr>
        <xdr:cNvPr id="10" name="Imagem 9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4258" t="24647" r="41640" b="9874"/>
        <a:stretch/>
      </xdr:blipFill>
      <xdr:spPr>
        <a:xfrm>
          <a:off x="6591299" y="6248399"/>
          <a:ext cx="3400426" cy="367075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10</xdr:col>
      <xdr:colOff>438150</xdr:colOff>
      <xdr:row>14</xdr:row>
      <xdr:rowOff>28575</xdr:rowOff>
    </xdr:from>
    <xdr:to>
      <xdr:col>15</xdr:col>
      <xdr:colOff>581025</xdr:colOff>
      <xdr:row>15</xdr:row>
      <xdr:rowOff>133350</xdr:rowOff>
    </xdr:to>
    <xdr:sp macro="" textlink="">
      <xdr:nvSpPr>
        <xdr:cNvPr id="3" name="CaixaDeTexto 2"/>
        <xdr:cNvSpPr txBox="1"/>
      </xdr:nvSpPr>
      <xdr:spPr>
        <a:xfrm>
          <a:off x="6534150" y="2905125"/>
          <a:ext cx="31908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/>
            <a:t>Fonte:</a:t>
          </a:r>
          <a:r>
            <a:rPr lang="pt-BR" sz="1100" baseline="0"/>
            <a:t> Embrapa</a:t>
          </a:r>
          <a:endParaRPr lang="pt-BR" sz="1100"/>
        </a:p>
      </xdr:txBody>
    </xdr:sp>
    <xdr:clientData/>
  </xdr:twoCellAnchor>
  <xdr:twoCellAnchor>
    <xdr:from>
      <xdr:col>10</xdr:col>
      <xdr:colOff>466725</xdr:colOff>
      <xdr:row>29</xdr:row>
      <xdr:rowOff>76200</xdr:rowOff>
    </xdr:from>
    <xdr:to>
      <xdr:col>16</xdr:col>
      <xdr:colOff>0</xdr:colOff>
      <xdr:row>30</xdr:row>
      <xdr:rowOff>180975</xdr:rowOff>
    </xdr:to>
    <xdr:sp macro="" textlink="">
      <xdr:nvSpPr>
        <xdr:cNvPr id="14" name="CaixaDeTexto 13"/>
        <xdr:cNvSpPr txBox="1"/>
      </xdr:nvSpPr>
      <xdr:spPr>
        <a:xfrm>
          <a:off x="6562725" y="5810250"/>
          <a:ext cx="31908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/>
            <a:t>Fonte:</a:t>
          </a:r>
          <a:r>
            <a:rPr lang="pt-BR" sz="1100" baseline="0"/>
            <a:t> Embrapa</a:t>
          </a:r>
          <a:endParaRPr lang="pt-BR" sz="1100"/>
        </a:p>
      </xdr:txBody>
    </xdr:sp>
    <xdr:clientData/>
  </xdr:twoCellAnchor>
  <xdr:twoCellAnchor>
    <xdr:from>
      <xdr:col>10</xdr:col>
      <xdr:colOff>409574</xdr:colOff>
      <xdr:row>50</xdr:row>
      <xdr:rowOff>180974</xdr:rowOff>
    </xdr:from>
    <xdr:to>
      <xdr:col>16</xdr:col>
      <xdr:colOff>190500</xdr:colOff>
      <xdr:row>52</xdr:row>
      <xdr:rowOff>95250</xdr:rowOff>
    </xdr:to>
    <xdr:sp macro="" textlink="">
      <xdr:nvSpPr>
        <xdr:cNvPr id="15" name="CaixaDeTexto 14"/>
        <xdr:cNvSpPr txBox="1"/>
      </xdr:nvSpPr>
      <xdr:spPr>
        <a:xfrm>
          <a:off x="6505574" y="9915524"/>
          <a:ext cx="3438526" cy="295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/>
            <a:t>Fonte:</a:t>
          </a:r>
          <a:r>
            <a:rPr lang="pt-BR" sz="1100" baseline="0"/>
            <a:t> Embrapa</a:t>
          </a:r>
          <a:endParaRPr lang="pt-BR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706438</xdr:colOff>
      <xdr:row>21</xdr:row>
      <xdr:rowOff>272988</xdr:rowOff>
    </xdr:from>
    <xdr:to>
      <xdr:col>19</xdr:col>
      <xdr:colOff>101168</xdr:colOff>
      <xdr:row>25</xdr:row>
      <xdr:rowOff>192891</xdr:rowOff>
    </xdr:to>
    <xdr:sp macro="" textlink="">
      <xdr:nvSpPr>
        <xdr:cNvPr id="11" name="Retângulo de cantos arredondados 10">
          <a:hlinkClick xmlns:r="http://schemas.openxmlformats.org/officeDocument/2006/relationships" r:id="rId1"/>
        </xdr:cNvPr>
        <xdr:cNvSpPr/>
      </xdr:nvSpPr>
      <xdr:spPr>
        <a:xfrm>
          <a:off x="16575088" y="7702488"/>
          <a:ext cx="3833380" cy="1443903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ln>
          <a:solidFill>
            <a:schemeClr val="tx1"/>
          </a:solidFill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b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2800" b="1" cap="all" spc="0">
              <a:ln/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 Black" pitchFamily="34" charset="0"/>
              <a:ea typeface="+mn-ea"/>
              <a:cs typeface="Arial" pitchFamily="34" charset="0"/>
            </a:rPr>
            <a:t>MENU INCIAL</a:t>
          </a:r>
        </a:p>
        <a:p>
          <a:pPr marL="0" indent="0" algn="ctr"/>
          <a:endParaRPr lang="pt-BR" sz="2800" b="1" cap="all" spc="0">
            <a:ln/>
            <a:solidFill>
              <a:schemeClr val="accent1"/>
            </a:solidFill>
            <a:effectLst>
              <a:outerShdw blurRad="19685" dist="12700" dir="5400000" algn="tl" rotWithShape="0">
                <a:schemeClr val="accent1">
                  <a:satMod val="130000"/>
                  <a:alpha val="60000"/>
                </a:schemeClr>
              </a:outerShdw>
              <a:reflection blurRad="10000" stA="55000" endPos="48000" dist="500" dir="5400000" sy="-100000" algn="bl" rotWithShape="0"/>
            </a:effectLst>
            <a:latin typeface="Arial Black" pitchFamily="34" charset="0"/>
            <a:ea typeface="+mn-ea"/>
            <a:cs typeface="Arial" pitchFamily="34" charset="0"/>
          </a:endParaRPr>
        </a:p>
      </xdr:txBody>
    </xdr:sp>
    <xdr:clientData/>
  </xdr:twoCellAnchor>
  <xdr:twoCellAnchor>
    <xdr:from>
      <xdr:col>14</xdr:col>
      <xdr:colOff>711199</xdr:colOff>
      <xdr:row>26</xdr:row>
      <xdr:rowOff>1298</xdr:rowOff>
    </xdr:from>
    <xdr:to>
      <xdr:col>19</xdr:col>
      <xdr:colOff>90053</xdr:colOff>
      <xdr:row>29</xdr:row>
      <xdr:rowOff>311221</xdr:rowOff>
    </xdr:to>
    <xdr:sp macro="" textlink="">
      <xdr:nvSpPr>
        <xdr:cNvPr id="12" name="Retângulo de cantos arredondados 11">
          <a:hlinkClick xmlns:r="http://schemas.openxmlformats.org/officeDocument/2006/relationships" r:id="rId2"/>
        </xdr:cNvPr>
        <xdr:cNvSpPr/>
      </xdr:nvSpPr>
      <xdr:spPr>
        <a:xfrm>
          <a:off x="16427449" y="9248486"/>
          <a:ext cx="3823854" cy="1441016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ln>
          <a:solidFill>
            <a:schemeClr val="tx1"/>
          </a:solidFill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b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2800" b="1" cap="all" spc="0">
              <a:ln/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 Black" pitchFamily="34" charset="0"/>
              <a:ea typeface="+mn-ea"/>
              <a:cs typeface="Arial" pitchFamily="34" charset="0"/>
            </a:rPr>
            <a:t>PRóXIMO</a:t>
          </a:r>
        </a:p>
        <a:p>
          <a:pPr marL="0" indent="0" algn="ctr"/>
          <a:endParaRPr lang="pt-BR" sz="2800" b="1" cap="all" spc="0">
            <a:ln/>
            <a:solidFill>
              <a:sysClr val="windowText" lastClr="000000"/>
            </a:solidFill>
            <a:effectLst>
              <a:outerShdw blurRad="19685" dist="12700" dir="5400000" algn="tl" rotWithShape="0">
                <a:schemeClr val="accent1">
                  <a:satMod val="130000"/>
                  <a:alpha val="60000"/>
                </a:schemeClr>
              </a:outerShdw>
              <a:reflection blurRad="10000" stA="55000" endPos="48000" dist="500" dir="5400000" sy="-100000" algn="bl" rotWithShape="0"/>
            </a:effectLst>
            <a:latin typeface="Arial Black" pitchFamily="34" charset="0"/>
            <a:ea typeface="+mn-ea"/>
            <a:cs typeface="Arial" pitchFamily="34" charset="0"/>
          </a:endParaRPr>
        </a:p>
      </xdr:txBody>
    </xdr:sp>
    <xdr:clientData/>
  </xdr:twoCellAnchor>
  <xdr:twoCellAnchor editAs="oneCell">
    <xdr:from>
      <xdr:col>13</xdr:col>
      <xdr:colOff>1042478</xdr:colOff>
      <xdr:row>5</xdr:row>
      <xdr:rowOff>228600</xdr:rowOff>
    </xdr:from>
    <xdr:to>
      <xdr:col>21</xdr:col>
      <xdr:colOff>249138</xdr:colOff>
      <xdr:row>21</xdr:row>
      <xdr:rowOff>18256</xdr:rowOff>
    </xdr:to>
    <xdr:pic>
      <xdr:nvPicPr>
        <xdr:cNvPr id="18" name="Imagem 17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2241" t="3899" r="33013" b="37530"/>
        <a:stretch/>
      </xdr:blipFill>
      <xdr:spPr>
        <a:xfrm>
          <a:off x="15234728" y="1600200"/>
          <a:ext cx="6045610" cy="5753100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1418346</xdr:colOff>
      <xdr:row>19</xdr:row>
      <xdr:rowOff>102177</xdr:rowOff>
    </xdr:from>
    <xdr:to>
      <xdr:col>3</xdr:col>
      <xdr:colOff>1907585</xdr:colOff>
      <xdr:row>23</xdr:row>
      <xdr:rowOff>10823</xdr:rowOff>
    </xdr:to>
    <xdr:sp macro="" textlink="">
      <xdr:nvSpPr>
        <xdr:cNvPr id="12" name="Retângulo de cantos arredondados 11">
          <a:hlinkClick xmlns:r="http://schemas.openxmlformats.org/officeDocument/2006/relationships" r:id="rId1"/>
        </xdr:cNvPr>
        <xdr:cNvSpPr/>
      </xdr:nvSpPr>
      <xdr:spPr>
        <a:xfrm>
          <a:off x="10390896" y="6712527"/>
          <a:ext cx="2432339" cy="823046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ln>
          <a:solidFill>
            <a:schemeClr val="tx1"/>
          </a:solidFill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b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2000" b="1" cap="all" spc="0">
              <a:ln/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" pitchFamily="34" charset="0"/>
              <a:ea typeface="+mn-ea"/>
              <a:cs typeface="Arial" pitchFamily="34" charset="0"/>
            </a:rPr>
            <a:t>MENU INCIAL</a:t>
          </a:r>
        </a:p>
        <a:p>
          <a:pPr marL="0" indent="0" algn="ctr"/>
          <a:endParaRPr lang="pt-BR" sz="1800" b="1" cap="all" spc="0">
            <a:ln/>
            <a:solidFill>
              <a:schemeClr val="accent1"/>
            </a:solidFill>
            <a:effectLst>
              <a:outerShdw blurRad="19685" dist="12700" dir="5400000" algn="tl" rotWithShape="0">
                <a:schemeClr val="accent1">
                  <a:satMod val="130000"/>
                  <a:alpha val="60000"/>
                </a:schemeClr>
              </a:outerShdw>
              <a:reflection blurRad="10000" stA="55000" endPos="48000" dist="500" dir="5400000" sy="-100000" algn="bl" rotWithShape="0"/>
            </a:effectLst>
            <a:latin typeface="Arial" pitchFamily="34" charset="0"/>
            <a:ea typeface="+mn-ea"/>
            <a:cs typeface="Arial" pitchFamily="34" charset="0"/>
          </a:endParaRPr>
        </a:p>
      </xdr:txBody>
    </xdr:sp>
    <xdr:clientData/>
  </xdr:twoCellAnchor>
  <xdr:twoCellAnchor>
    <xdr:from>
      <xdr:col>2</xdr:col>
      <xdr:colOff>1444626</xdr:colOff>
      <xdr:row>23</xdr:row>
      <xdr:rowOff>183571</xdr:rowOff>
    </xdr:from>
    <xdr:to>
      <xdr:col>3</xdr:col>
      <xdr:colOff>1905000</xdr:colOff>
      <xdr:row>27</xdr:row>
      <xdr:rowOff>174624</xdr:rowOff>
    </xdr:to>
    <xdr:sp macro="" textlink="">
      <xdr:nvSpPr>
        <xdr:cNvPr id="13" name="Retângulo de cantos arredondados 12">
          <a:hlinkClick xmlns:r="http://schemas.openxmlformats.org/officeDocument/2006/relationships" r:id="rId2"/>
        </xdr:cNvPr>
        <xdr:cNvSpPr/>
      </xdr:nvSpPr>
      <xdr:spPr>
        <a:xfrm>
          <a:off x="7985126" y="6930446"/>
          <a:ext cx="2397124" cy="848303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ln>
          <a:solidFill>
            <a:schemeClr val="tx1"/>
          </a:solidFill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b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2000" b="1" cap="all" spc="0">
              <a:ln/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" pitchFamily="34" charset="0"/>
              <a:ea typeface="+mn-ea"/>
              <a:cs typeface="Arial" pitchFamily="34" charset="0"/>
            </a:rPr>
            <a:t>PRÓXIMO</a:t>
          </a:r>
        </a:p>
        <a:p>
          <a:pPr marL="0" indent="0" algn="ctr"/>
          <a:endParaRPr lang="pt-BR" sz="2000" b="1" cap="all" spc="0">
            <a:ln/>
            <a:solidFill>
              <a:sysClr val="windowText" lastClr="000000"/>
            </a:solidFill>
            <a:effectLst>
              <a:outerShdw blurRad="19685" dist="12700" dir="5400000" algn="tl" rotWithShape="0">
                <a:schemeClr val="accent1">
                  <a:satMod val="130000"/>
                  <a:alpha val="60000"/>
                </a:schemeClr>
              </a:outerShdw>
              <a:reflection blurRad="10000" stA="55000" endPos="48000" dist="500" dir="5400000" sy="-100000" algn="bl" rotWithShape="0"/>
            </a:effectLst>
            <a:latin typeface="Arial" pitchFamily="34" charset="0"/>
            <a:ea typeface="+mn-ea"/>
            <a:cs typeface="Arial" pitchFamily="34" charset="0"/>
          </a:endParaRPr>
        </a:p>
      </xdr:txBody>
    </xdr:sp>
    <xdr:clientData/>
  </xdr:twoCellAnchor>
  <xdr:twoCellAnchor>
    <xdr:from>
      <xdr:col>2</xdr:col>
      <xdr:colOff>1432200</xdr:colOff>
      <xdr:row>28</xdr:row>
      <xdr:rowOff>122954</xdr:rowOff>
    </xdr:from>
    <xdr:to>
      <xdr:col>3</xdr:col>
      <xdr:colOff>1921439</xdr:colOff>
      <xdr:row>32</xdr:row>
      <xdr:rowOff>158023</xdr:rowOff>
    </xdr:to>
    <xdr:sp macro="" textlink="">
      <xdr:nvSpPr>
        <xdr:cNvPr id="14" name="Retângulo de cantos arredondados 13">
          <a:hlinkClick xmlns:r="http://schemas.openxmlformats.org/officeDocument/2006/relationships" r:id="rId3"/>
        </xdr:cNvPr>
        <xdr:cNvSpPr/>
      </xdr:nvSpPr>
      <xdr:spPr>
        <a:xfrm>
          <a:off x="10404750" y="8771654"/>
          <a:ext cx="2432339" cy="835169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ln>
          <a:solidFill>
            <a:schemeClr val="tx1"/>
          </a:solidFill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2000" b="1" cap="all" spc="0">
              <a:ln/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" pitchFamily="34" charset="0"/>
              <a:ea typeface="+mn-ea"/>
              <a:cs typeface="Arial" pitchFamily="34" charset="0"/>
            </a:rPr>
            <a:t>ANTERIOR 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3248025</xdr:colOff>
          <xdr:row>4</xdr:row>
          <xdr:rowOff>19050</xdr:rowOff>
        </xdr:from>
        <xdr:to>
          <xdr:col>0</xdr:col>
          <xdr:colOff>5162550</xdr:colOff>
          <xdr:row>6</xdr:row>
          <xdr:rowOff>0</xdr:rowOff>
        </xdr:to>
        <xdr:sp macro="" textlink="">
          <xdr:nvSpPr>
            <xdr:cNvPr id="5130" name="Drop Down 10" hidden="1">
              <a:extLst>
                <a:ext uri="{63B3BB69-23CF-44E3-9099-C40C66FF867C}">
                  <a14:compatExt spid="_x0000_s51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xdr:twoCellAnchor editAs="oneCell">
    <xdr:from>
      <xdr:col>2</xdr:col>
      <xdr:colOff>276726</xdr:colOff>
      <xdr:row>2</xdr:row>
      <xdr:rowOff>152400</xdr:rowOff>
    </xdr:from>
    <xdr:to>
      <xdr:col>3</xdr:col>
      <xdr:colOff>2486525</xdr:colOff>
      <xdr:row>17</xdr:row>
      <xdr:rowOff>30162</xdr:rowOff>
    </xdr:to>
    <xdr:pic>
      <xdr:nvPicPr>
        <xdr:cNvPr id="2" name="Imagem 1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241" t="3899" r="33013" b="37530"/>
        <a:stretch/>
      </xdr:blipFill>
      <xdr:spPr>
        <a:xfrm>
          <a:off x="6252410" y="1205163"/>
          <a:ext cx="4154905" cy="3976437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8</xdr:row>
          <xdr:rowOff>9525</xdr:rowOff>
        </xdr:from>
        <xdr:to>
          <xdr:col>2</xdr:col>
          <xdr:colOff>0</xdr:colOff>
          <xdr:row>10</xdr:row>
          <xdr:rowOff>0</xdr:rowOff>
        </xdr:to>
        <xdr:sp macro="" textlink="">
          <xdr:nvSpPr>
            <xdr:cNvPr id="5133" name="Drop Down 13" hidden="1">
              <a:extLst>
                <a:ext uri="{63B3BB69-23CF-44E3-9099-C40C66FF867C}">
                  <a14:compatExt spid="_x0000_s51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635000</xdr:colOff>
      <xdr:row>21</xdr:row>
      <xdr:rowOff>253999</xdr:rowOff>
    </xdr:from>
    <xdr:to>
      <xdr:col>1</xdr:col>
      <xdr:colOff>1952625</xdr:colOff>
      <xdr:row>28</xdr:row>
      <xdr:rowOff>182562</xdr:rowOff>
    </xdr:to>
    <xdr:sp macro="" textlink="">
      <xdr:nvSpPr>
        <xdr:cNvPr id="10" name="Seta para baixo 9"/>
        <xdr:cNvSpPr/>
      </xdr:nvSpPr>
      <xdr:spPr>
        <a:xfrm>
          <a:off x="2689679" y="7248070"/>
          <a:ext cx="1317625" cy="1928813"/>
        </a:xfrm>
        <a:prstGeom prst="downArrow">
          <a:avLst/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pt-BR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210914</xdr:colOff>
      <xdr:row>30</xdr:row>
      <xdr:rowOff>278680</xdr:rowOff>
    </xdr:from>
    <xdr:to>
      <xdr:col>5</xdr:col>
      <xdr:colOff>1663478</xdr:colOff>
      <xdr:row>35</xdr:row>
      <xdr:rowOff>255134</xdr:rowOff>
    </xdr:to>
    <xdr:sp macro="" textlink="">
      <xdr:nvSpPr>
        <xdr:cNvPr id="6" name="Seta para baixo 5"/>
        <xdr:cNvSpPr/>
      </xdr:nvSpPr>
      <xdr:spPr>
        <a:xfrm rot="16200000">
          <a:off x="8827505" y="9256125"/>
          <a:ext cx="1582097" cy="2867707"/>
        </a:xfrm>
        <a:prstGeom prst="downArrow">
          <a:avLst>
            <a:gd name="adj1" fmla="val 50000"/>
            <a:gd name="adj2" fmla="val 53016"/>
          </a:avLst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8</xdr:col>
      <xdr:colOff>484186</xdr:colOff>
      <xdr:row>3</xdr:row>
      <xdr:rowOff>230188</xdr:rowOff>
    </xdr:from>
    <xdr:to>
      <xdr:col>9</xdr:col>
      <xdr:colOff>946978</xdr:colOff>
      <xdr:row>10</xdr:row>
      <xdr:rowOff>31750</xdr:rowOff>
    </xdr:to>
    <xdr:sp macro="" textlink="">
      <xdr:nvSpPr>
        <xdr:cNvPr id="25" name="Retângulo de cantos arredondados 24">
          <a:hlinkClick xmlns:r="http://schemas.openxmlformats.org/officeDocument/2006/relationships" r:id="rId1"/>
        </xdr:cNvPr>
        <xdr:cNvSpPr/>
      </xdr:nvSpPr>
      <xdr:spPr>
        <a:xfrm>
          <a:off x="16422686" y="1611313"/>
          <a:ext cx="3494917" cy="1595437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3200" b="1" cap="all" spc="0">
              <a:ln>
                <a:solidFill>
                  <a:sysClr val="windowText" lastClr="000000"/>
                </a:solidFill>
              </a:ln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" pitchFamily="34" charset="0"/>
              <a:ea typeface="+mn-ea"/>
              <a:cs typeface="Arial" pitchFamily="34" charset="0"/>
            </a:rPr>
            <a:t>MENU INCIAL</a:t>
          </a:r>
        </a:p>
        <a:p>
          <a:pPr marL="0" indent="0" algn="ctr"/>
          <a:endParaRPr lang="pt-BR" sz="1800" b="1" cap="all" spc="0">
            <a:ln>
              <a:solidFill>
                <a:sysClr val="windowText" lastClr="000000"/>
              </a:solidFill>
            </a:ln>
            <a:solidFill>
              <a:sysClr val="windowText" lastClr="000000"/>
            </a:solidFill>
            <a:effectLst>
              <a:outerShdw blurRad="19685" dist="12700" dir="5400000" algn="tl" rotWithShape="0">
                <a:schemeClr val="accent1">
                  <a:satMod val="130000"/>
                  <a:alpha val="60000"/>
                </a:schemeClr>
              </a:outerShdw>
              <a:reflection blurRad="10000" stA="55000" endPos="48000" dist="500" dir="5400000" sy="-100000" algn="bl" rotWithShape="0"/>
            </a:effectLst>
            <a:latin typeface="Arial" pitchFamily="34" charset="0"/>
            <a:ea typeface="+mn-ea"/>
            <a:cs typeface="Arial" pitchFamily="34" charset="0"/>
          </a:endParaRPr>
        </a:p>
      </xdr:txBody>
    </xdr:sp>
    <xdr:clientData/>
  </xdr:twoCellAnchor>
  <xdr:twoCellAnchor>
    <xdr:from>
      <xdr:col>8</xdr:col>
      <xdr:colOff>452438</xdr:colOff>
      <xdr:row>10</xdr:row>
      <xdr:rowOff>396849</xdr:rowOff>
    </xdr:from>
    <xdr:to>
      <xdr:col>9</xdr:col>
      <xdr:colOff>976313</xdr:colOff>
      <xdr:row>15</xdr:row>
      <xdr:rowOff>222249</xdr:rowOff>
    </xdr:to>
    <xdr:sp macro="" textlink="">
      <xdr:nvSpPr>
        <xdr:cNvPr id="27" name="Retângulo de cantos arredondados 26">
          <a:hlinkClick xmlns:r="http://schemas.openxmlformats.org/officeDocument/2006/relationships" r:id="rId2"/>
        </xdr:cNvPr>
        <xdr:cNvSpPr/>
      </xdr:nvSpPr>
      <xdr:spPr>
        <a:xfrm>
          <a:off x="16390938" y="3571849"/>
          <a:ext cx="3556000" cy="1714525"/>
        </a:xfrm>
        <a:prstGeom prst="roundRect">
          <a:avLst/>
        </a:prstGeom>
        <a:solidFill>
          <a:schemeClr val="accent5">
            <a:lumMod val="60000"/>
            <a:lumOff val="40000"/>
          </a:schemeClr>
        </a:solidFill>
        <a:effectLst>
          <a:glow rad="63500">
            <a:schemeClr val="accent5">
              <a:satMod val="175000"/>
              <a:alpha val="40000"/>
            </a:schemeClr>
          </a:glow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Overflow="clip" horzOverflow="clip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  <a:scene3d>
            <a:camera prst="orthographicFront"/>
            <a:lightRig rig="brightRoom" dir="t"/>
          </a:scene3d>
          <a:sp3d contourW="6350" prstMaterial="plastic">
            <a:bevelT w="20320" h="20320" prst="angle"/>
            <a:contourClr>
              <a:schemeClr val="accent1">
                <a:tint val="100000"/>
                <a:shade val="100000"/>
                <a:hueMod val="100000"/>
                <a:satMod val="100000"/>
              </a:schemeClr>
            </a:contourClr>
          </a:sp3d>
        </a:bodyPr>
        <a:lstStyle/>
        <a:p>
          <a:pPr marL="0" indent="0" algn="ctr"/>
          <a:r>
            <a:rPr lang="pt-BR" sz="3200" b="1" cap="all" spc="0">
              <a:ln>
                <a:solidFill>
                  <a:sysClr val="windowText" lastClr="000000"/>
                </a:solidFill>
              </a:ln>
              <a:solidFill>
                <a:sysClr val="windowText" lastClr="000000"/>
              </a:solidFill>
              <a:effectLst>
                <a:outerShdw blurRad="19685" dist="12700" dir="5400000" algn="tl" rotWithShape="0">
                  <a:schemeClr val="accent1">
                    <a:satMod val="130000"/>
                    <a:alpha val="60000"/>
                  </a:schemeClr>
                </a:outerShdw>
                <a:reflection blurRad="10000" stA="55000" endPos="48000" dist="500" dir="5400000" sy="-100000" algn="bl" rotWithShape="0"/>
              </a:effectLst>
              <a:latin typeface="Arial" pitchFamily="34" charset="0"/>
              <a:ea typeface="+mn-ea"/>
              <a:cs typeface="Arial" pitchFamily="34" charset="0"/>
            </a:rPr>
            <a:t>ANTERIOR </a:t>
          </a:r>
        </a:p>
      </xdr:txBody>
    </xdr:sp>
    <xdr:clientData/>
  </xdr:twoCellAnchor>
  <xdr:twoCellAnchor>
    <xdr:from>
      <xdr:col>1</xdr:col>
      <xdr:colOff>857250</xdr:colOff>
      <xdr:row>18</xdr:row>
      <xdr:rowOff>150838</xdr:rowOff>
    </xdr:from>
    <xdr:to>
      <xdr:col>1</xdr:col>
      <xdr:colOff>2127250</xdr:colOff>
      <xdr:row>28</xdr:row>
      <xdr:rowOff>95254</xdr:rowOff>
    </xdr:to>
    <xdr:sp macro="" textlink="">
      <xdr:nvSpPr>
        <xdr:cNvPr id="11" name="CaixaDeTexto 10"/>
        <xdr:cNvSpPr txBox="1"/>
      </xdr:nvSpPr>
      <xdr:spPr>
        <a:xfrm rot="5400000">
          <a:off x="2107417" y="6933421"/>
          <a:ext cx="2865416" cy="1270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pt-BR" sz="2800" b="1">
              <a:latin typeface="Arial" pitchFamily="34" charset="0"/>
              <a:cs typeface="Arial" pitchFamily="34" charset="0"/>
            </a:rPr>
            <a:t>		</a:t>
          </a:r>
          <a:r>
            <a:rPr lang="pt-BR" sz="4000" b="1">
              <a:solidFill>
                <a:schemeClr val="dk1"/>
              </a:solidFill>
              <a:latin typeface="Arial" pitchFamily="34" charset="0"/>
              <a:ea typeface="+mn-ea"/>
              <a:cs typeface="Arial" pitchFamily="34" charset="0"/>
            </a:rPr>
            <a:t>INÍCIO</a:t>
          </a:r>
        </a:p>
      </xdr:txBody>
    </xdr:sp>
    <xdr:clientData/>
  </xdr:twoCellAnchor>
  <xdr:twoCellAnchor>
    <xdr:from>
      <xdr:col>10</xdr:col>
      <xdr:colOff>309565</xdr:colOff>
      <xdr:row>30</xdr:row>
      <xdr:rowOff>261937</xdr:rowOff>
    </xdr:from>
    <xdr:to>
      <xdr:col>10</xdr:col>
      <xdr:colOff>3152962</xdr:colOff>
      <xdr:row>35</xdr:row>
      <xdr:rowOff>261937</xdr:rowOff>
    </xdr:to>
    <xdr:sp macro="" textlink="">
      <xdr:nvSpPr>
        <xdr:cNvPr id="26" name="Seta para baixo 25"/>
        <xdr:cNvSpPr/>
      </xdr:nvSpPr>
      <xdr:spPr>
        <a:xfrm rot="16200000">
          <a:off x="20459795" y="9424895"/>
          <a:ext cx="1595437" cy="2843397"/>
        </a:xfrm>
        <a:prstGeom prst="downArrow">
          <a:avLst/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pt-BR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10</xdr:col>
      <xdr:colOff>47625</xdr:colOff>
      <xdr:row>32</xdr:row>
      <xdr:rowOff>95251</xdr:rowOff>
    </xdr:from>
    <xdr:to>
      <xdr:col>10</xdr:col>
      <xdr:colOff>3056302</xdr:colOff>
      <xdr:row>34</xdr:row>
      <xdr:rowOff>188359</xdr:rowOff>
    </xdr:to>
    <xdr:sp macro="" textlink="">
      <xdr:nvSpPr>
        <xdr:cNvPr id="33" name="CaixaDeTexto 32"/>
        <xdr:cNvSpPr txBox="1"/>
      </xdr:nvSpPr>
      <xdr:spPr>
        <a:xfrm>
          <a:off x="19573875" y="10477501"/>
          <a:ext cx="3008677" cy="7836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pt-BR" sz="4000" b="1">
              <a:solidFill>
                <a:schemeClr val="dk1"/>
              </a:solidFill>
              <a:latin typeface="Arial" pitchFamily="34" charset="0"/>
              <a:ea typeface="+mn-ea"/>
              <a:cs typeface="Arial" pitchFamily="34" charset="0"/>
            </a:rPr>
            <a:t>PRÓXIMO</a:t>
          </a:r>
        </a:p>
      </xdr:txBody>
    </xdr:sp>
    <xdr:clientData/>
  </xdr:twoCellAnchor>
  <xdr:twoCellAnchor>
    <xdr:from>
      <xdr:col>14</xdr:col>
      <xdr:colOff>254003</xdr:colOff>
      <xdr:row>30</xdr:row>
      <xdr:rowOff>252410</xdr:rowOff>
    </xdr:from>
    <xdr:to>
      <xdr:col>14</xdr:col>
      <xdr:colOff>3611566</xdr:colOff>
      <xdr:row>35</xdr:row>
      <xdr:rowOff>285749</xdr:rowOff>
    </xdr:to>
    <xdr:sp macro="" textlink="">
      <xdr:nvSpPr>
        <xdr:cNvPr id="35" name="Seta para baixo 34"/>
        <xdr:cNvSpPr/>
      </xdr:nvSpPr>
      <xdr:spPr>
        <a:xfrm rot="16200000">
          <a:off x="30522865" y="8924923"/>
          <a:ext cx="1652589" cy="3357563"/>
        </a:xfrm>
        <a:prstGeom prst="downArrow">
          <a:avLst/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pt-BR" sz="1100">
            <a:solidFill>
              <a:schemeClr val="lt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13</xdr:col>
      <xdr:colOff>2343153</xdr:colOff>
      <xdr:row>32</xdr:row>
      <xdr:rowOff>128590</xdr:rowOff>
    </xdr:from>
    <xdr:to>
      <xdr:col>14</xdr:col>
      <xdr:colOff>3765916</xdr:colOff>
      <xdr:row>34</xdr:row>
      <xdr:rowOff>197886</xdr:rowOff>
    </xdr:to>
    <xdr:sp macro="" textlink="">
      <xdr:nvSpPr>
        <xdr:cNvPr id="36" name="CaixaDeTexto 35"/>
        <xdr:cNvSpPr txBox="1"/>
      </xdr:nvSpPr>
      <xdr:spPr>
        <a:xfrm>
          <a:off x="27870153" y="10510840"/>
          <a:ext cx="3875451" cy="75985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pt-BR" sz="4000" b="1">
              <a:solidFill>
                <a:schemeClr val="dk1"/>
              </a:solidFill>
              <a:latin typeface="Arial" pitchFamily="34" charset="0"/>
              <a:ea typeface="+mn-ea"/>
              <a:cs typeface="Arial" pitchFamily="34" charset="0"/>
            </a:rPr>
            <a:t>PRÓXIMO</a:t>
          </a:r>
        </a:p>
      </xdr:txBody>
    </xdr:sp>
    <xdr:clientData/>
  </xdr:twoCellAnchor>
  <xdr:twoCellAnchor editAs="oneCell">
    <xdr:from>
      <xdr:col>3</xdr:col>
      <xdr:colOff>765083</xdr:colOff>
      <xdr:row>1</xdr:row>
      <xdr:rowOff>107156</xdr:rowOff>
    </xdr:from>
    <xdr:to>
      <xdr:col>6</xdr:col>
      <xdr:colOff>3000375</xdr:colOff>
      <xdr:row>20</xdr:row>
      <xdr:rowOff>79401</xdr:rowOff>
    </xdr:to>
    <xdr:pic>
      <xdr:nvPicPr>
        <xdr:cNvPr id="3" name="Imagem 2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1963" t="4267" r="31911" b="27400"/>
        <a:stretch/>
      </xdr:blipFill>
      <xdr:spPr>
        <a:xfrm>
          <a:off x="7789771" y="976312"/>
          <a:ext cx="5402354" cy="5755847"/>
        </a:xfrm>
        <a:prstGeom prst="rect">
          <a:avLst/>
        </a:prstGeom>
        <a:ln w="38100">
          <a:solidFill>
            <a:schemeClr val="tx1"/>
          </a:solidFill>
        </a:ln>
      </xdr:spPr>
    </xdr:pic>
    <xdr:clientData/>
  </xdr:twoCellAnchor>
  <xdr:twoCellAnchor>
    <xdr:from>
      <xdr:col>3</xdr:col>
      <xdr:colOff>9652</xdr:colOff>
      <xdr:row>31</xdr:row>
      <xdr:rowOff>112549</xdr:rowOff>
    </xdr:from>
    <xdr:to>
      <xdr:col>5</xdr:col>
      <xdr:colOff>1491675</xdr:colOff>
      <xdr:row>35</xdr:row>
      <xdr:rowOff>62656</xdr:rowOff>
    </xdr:to>
    <xdr:sp macro="" textlink="">
      <xdr:nvSpPr>
        <xdr:cNvPr id="37" name="CaixaDeTexto 36"/>
        <xdr:cNvSpPr txBox="1"/>
      </xdr:nvSpPr>
      <xdr:spPr>
        <a:xfrm>
          <a:off x="7983438" y="10018549"/>
          <a:ext cx="2897166" cy="1270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pt-BR" sz="4000" b="1">
              <a:solidFill>
                <a:schemeClr val="dk1"/>
              </a:solidFill>
              <a:latin typeface="Arial" pitchFamily="34" charset="0"/>
              <a:ea typeface="+mn-ea"/>
              <a:cs typeface="Arial" pitchFamily="34" charset="0"/>
            </a:rPr>
            <a:t>PRÓXIMO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Escritório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eg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Relationship Id="rId6" Type="http://schemas.openxmlformats.org/officeDocument/2006/relationships/comments" Target="../comments1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Plan1">
    <tabColor rgb="FFFF0000"/>
  </sheetPr>
  <dimension ref="L15"/>
  <sheetViews>
    <sheetView showGridLines="0" showRowColHeaders="0" zoomScale="66" zoomScaleNormal="66" workbookViewId="0"/>
  </sheetViews>
  <sheetFormatPr defaultRowHeight="15" x14ac:dyDescent="0.25"/>
  <sheetData>
    <row r="15" spans="12:12" x14ac:dyDescent="0.25">
      <c r="L15" s="1"/>
    </row>
  </sheetData>
  <sheetProtection password="CC35" sheet="1" objects="1" scenarios="1" formatCells="0" formatColumns="0" formatRows="0" insertColumns="0" insertRows="0" insertHyperlinks="0" deleteColumns="0" deleteRows="0" selectLockedCells="1" sort="0" autoFilter="0" pivotTables="0"/>
  <pageMargins left="0.511811024" right="0.511811024" top="0.78740157499999996" bottom="0.78740157499999996" header="0.31496062000000002" footer="0.31496062000000002"/>
  <pageSetup paperSize="9" orientation="portrait" horizontalDpi="300" verticalDpi="300" r:id="rId1"/>
  <drawing r:id="rId2"/>
  <picture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-0.249977111117893"/>
  </sheetPr>
  <dimension ref="A1:S9"/>
  <sheetViews>
    <sheetView showGridLines="0" showRowColHeaders="0" zoomScale="70" zoomScaleNormal="70" workbookViewId="0">
      <selection activeCell="S26" sqref="S26"/>
    </sheetView>
  </sheetViews>
  <sheetFormatPr defaultRowHeight="15" x14ac:dyDescent="0.25"/>
  <sheetData>
    <row r="1" spans="1:19" ht="31.5" x14ac:dyDescent="0.25">
      <c r="A1" s="208" t="s">
        <v>103</v>
      </c>
      <c r="B1" s="208"/>
      <c r="C1" s="208"/>
      <c r="D1" s="208"/>
      <c r="E1" s="208"/>
      <c r="F1" s="208"/>
      <c r="G1" s="208"/>
      <c r="H1" s="208"/>
      <c r="I1" s="208"/>
      <c r="J1" s="208"/>
      <c r="K1" s="208"/>
      <c r="L1" s="208"/>
      <c r="M1" s="208"/>
      <c r="N1" s="208"/>
      <c r="O1" s="208"/>
      <c r="P1" s="208"/>
      <c r="Q1" s="208"/>
      <c r="R1" s="208"/>
      <c r="S1" s="208"/>
    </row>
    <row r="9" spans="1:19" x14ac:dyDescent="0.25">
      <c r="N9" s="10"/>
    </row>
  </sheetData>
  <sheetProtection password="CC35" sheet="1" objects="1" scenarios="1"/>
  <mergeCells count="1">
    <mergeCell ref="A1:S1"/>
  </mergeCells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Plan5">
    <tabColor theme="6" tint="-0.499984740745262"/>
  </sheetPr>
  <dimension ref="A1:P50"/>
  <sheetViews>
    <sheetView showGridLines="0" zoomScale="48" zoomScaleNormal="48" workbookViewId="0">
      <selection sqref="A1:M3"/>
    </sheetView>
  </sheetViews>
  <sheetFormatPr defaultRowHeight="15" x14ac:dyDescent="0.25"/>
  <cols>
    <col min="1" max="1" width="16.7109375" style="9" customWidth="1"/>
    <col min="2" max="2" width="39.28515625" customWidth="1"/>
    <col min="3" max="5" width="16.7109375" customWidth="1"/>
    <col min="6" max="6" width="27.7109375" customWidth="1"/>
    <col min="7" max="7" width="27.7109375" style="9" customWidth="1"/>
    <col min="8" max="8" width="24.140625" customWidth="1"/>
    <col min="9" max="13" width="16.7109375" customWidth="1"/>
    <col min="14" max="14" width="17.5703125" bestFit="1" customWidth="1"/>
    <col min="15" max="15" width="29.85546875" customWidth="1"/>
  </cols>
  <sheetData>
    <row r="1" spans="1:16" s="9" customFormat="1" ht="15" customHeight="1" x14ac:dyDescent="0.25">
      <c r="A1" s="215" t="s">
        <v>48</v>
      </c>
      <c r="B1" s="216"/>
      <c r="C1" s="216"/>
      <c r="D1" s="216"/>
      <c r="E1" s="216"/>
      <c r="F1" s="216"/>
      <c r="G1" s="216"/>
      <c r="H1" s="216"/>
      <c r="I1" s="216"/>
      <c r="J1" s="216"/>
      <c r="K1" s="216"/>
      <c r="L1" s="216"/>
      <c r="M1" s="217"/>
      <c r="N1" s="3"/>
      <c r="O1"/>
      <c r="P1"/>
    </row>
    <row r="2" spans="1:16" s="9" customFormat="1" ht="15" customHeight="1" x14ac:dyDescent="0.25">
      <c r="A2" s="218"/>
      <c r="B2" s="219"/>
      <c r="C2" s="219"/>
      <c r="D2" s="219"/>
      <c r="E2" s="219"/>
      <c r="F2" s="219"/>
      <c r="G2" s="219"/>
      <c r="H2" s="219"/>
      <c r="I2" s="219"/>
      <c r="J2" s="219"/>
      <c r="K2" s="219"/>
      <c r="L2" s="219"/>
      <c r="M2" s="220"/>
      <c r="N2" s="3"/>
      <c r="O2" s="3"/>
      <c r="P2"/>
    </row>
    <row r="3" spans="1:16" ht="41.25" customHeight="1" x14ac:dyDescent="0.25">
      <c r="A3" s="221"/>
      <c r="B3" s="222"/>
      <c r="C3" s="222"/>
      <c r="D3" s="222"/>
      <c r="E3" s="222"/>
      <c r="F3" s="222"/>
      <c r="G3" s="222"/>
      <c r="H3" s="222"/>
      <c r="I3" s="222"/>
      <c r="J3" s="222"/>
      <c r="K3" s="222"/>
      <c r="L3" s="222"/>
      <c r="M3" s="223"/>
      <c r="N3" s="3"/>
    </row>
    <row r="4" spans="1:16" ht="22.5" x14ac:dyDescent="0.45">
      <c r="A4" s="224" t="s">
        <v>1</v>
      </c>
      <c r="B4" s="225"/>
      <c r="C4" s="231"/>
      <c r="D4" s="232"/>
      <c r="E4" s="232"/>
      <c r="F4" s="233"/>
      <c r="G4" s="203"/>
      <c r="H4" s="72" t="s">
        <v>4</v>
      </c>
      <c r="I4" s="231"/>
      <c r="J4" s="232"/>
      <c r="K4" s="232"/>
      <c r="L4" s="232"/>
      <c r="M4" s="233"/>
      <c r="N4" s="3"/>
      <c r="O4" s="3"/>
    </row>
    <row r="5" spans="1:16" ht="22.5" x14ac:dyDescent="0.3">
      <c r="A5" s="226" t="s">
        <v>2</v>
      </c>
      <c r="B5" s="227"/>
      <c r="C5" s="231"/>
      <c r="D5" s="232"/>
      <c r="E5" s="149" t="s">
        <v>3</v>
      </c>
      <c r="F5" s="183"/>
      <c r="G5" s="183"/>
      <c r="H5" s="150" t="s">
        <v>49</v>
      </c>
      <c r="I5" s="234"/>
      <c r="J5" s="232"/>
      <c r="K5" s="232"/>
      <c r="L5" s="232"/>
      <c r="M5" s="233"/>
      <c r="N5" s="3"/>
    </row>
    <row r="6" spans="1:16" ht="34.5" customHeight="1" x14ac:dyDescent="0.25">
      <c r="A6" s="228" t="s">
        <v>29</v>
      </c>
      <c r="B6" s="229"/>
      <c r="C6" s="229"/>
      <c r="D6" s="229"/>
      <c r="E6" s="229"/>
      <c r="F6" s="229"/>
      <c r="G6" s="229"/>
      <c r="H6" s="229"/>
      <c r="I6" s="229"/>
      <c r="J6" s="229"/>
      <c r="K6" s="229"/>
      <c r="L6" s="229"/>
      <c r="M6" s="229"/>
    </row>
    <row r="7" spans="1:16" ht="15" customHeight="1" thickBot="1" x14ac:dyDescent="0.3">
      <c r="A7" s="230"/>
      <c r="B7" s="230"/>
      <c r="C7" s="230"/>
      <c r="D7" s="230"/>
      <c r="E7" s="230"/>
      <c r="F7" s="230"/>
      <c r="G7" s="230"/>
      <c r="H7" s="230"/>
      <c r="I7" s="230"/>
      <c r="J7" s="230"/>
      <c r="K7" s="230"/>
      <c r="L7" s="230"/>
      <c r="M7" s="230"/>
    </row>
    <row r="8" spans="1:16" ht="30.75" customHeight="1" thickTop="1" thickBot="1" x14ac:dyDescent="0.3">
      <c r="A8" s="212"/>
      <c r="B8" s="213"/>
      <c r="C8" s="214"/>
      <c r="D8" s="210" t="s">
        <v>100</v>
      </c>
      <c r="E8" s="211"/>
      <c r="F8" s="209" t="s">
        <v>38</v>
      </c>
      <c r="G8" s="209"/>
      <c r="H8" s="209"/>
      <c r="I8" s="209"/>
      <c r="J8" s="209"/>
      <c r="K8" s="210" t="s">
        <v>101</v>
      </c>
      <c r="L8" s="211"/>
      <c r="M8" s="206" t="s">
        <v>102</v>
      </c>
    </row>
    <row r="9" spans="1:16" ht="27.75" thickTop="1" x14ac:dyDescent="0.5">
      <c r="A9" s="171" t="s">
        <v>62</v>
      </c>
      <c r="B9" s="66" t="s">
        <v>0</v>
      </c>
      <c r="C9" s="205" t="s">
        <v>66</v>
      </c>
      <c r="D9" s="146" t="s">
        <v>5</v>
      </c>
      <c r="E9" s="205" t="s">
        <v>6</v>
      </c>
      <c r="F9" s="204" t="s">
        <v>7</v>
      </c>
      <c r="G9" s="148" t="s">
        <v>13</v>
      </c>
      <c r="H9" s="147" t="s">
        <v>8</v>
      </c>
      <c r="I9" s="66" t="s">
        <v>9</v>
      </c>
      <c r="J9" s="205" t="s">
        <v>10</v>
      </c>
      <c r="K9" s="146" t="s">
        <v>11</v>
      </c>
      <c r="L9" s="205" t="s">
        <v>12</v>
      </c>
      <c r="M9" s="202" t="s">
        <v>99</v>
      </c>
      <c r="N9" s="11"/>
    </row>
    <row r="10" spans="1:16" ht="30" customHeight="1" x14ac:dyDescent="0.35">
      <c r="A10" s="172">
        <v>1</v>
      </c>
      <c r="B10" s="200" t="s">
        <v>39</v>
      </c>
      <c r="C10" s="201">
        <v>5.0999999999999996</v>
      </c>
      <c r="D10" s="201">
        <v>22</v>
      </c>
      <c r="E10" s="201">
        <v>0.4</v>
      </c>
      <c r="F10" s="201">
        <v>0.7</v>
      </c>
      <c r="G10" s="201">
        <v>2.6</v>
      </c>
      <c r="H10" s="201">
        <v>11.3</v>
      </c>
      <c r="I10" s="201">
        <v>3.7</v>
      </c>
      <c r="J10" s="201">
        <v>15</v>
      </c>
      <c r="K10" s="201">
        <v>25</v>
      </c>
      <c r="L10" s="201">
        <v>5</v>
      </c>
      <c r="M10" s="207"/>
      <c r="N10" s="11"/>
    </row>
    <row r="11" spans="1:16" ht="30" customHeight="1" x14ac:dyDescent="0.25">
      <c r="A11" s="172">
        <v>2</v>
      </c>
      <c r="B11" s="200" t="s">
        <v>40</v>
      </c>
      <c r="C11" s="201">
        <v>0</v>
      </c>
      <c r="D11" s="201"/>
      <c r="E11" s="201"/>
      <c r="F11" s="201">
        <v>0</v>
      </c>
      <c r="G11" s="201"/>
      <c r="H11" s="201"/>
      <c r="I11" s="201"/>
      <c r="J11" s="201"/>
      <c r="K11" s="201"/>
      <c r="L11" s="201"/>
      <c r="M11" s="207"/>
    </row>
    <row r="12" spans="1:16" ht="30" customHeight="1" x14ac:dyDescent="0.25">
      <c r="A12" s="172">
        <v>3</v>
      </c>
      <c r="B12" s="200" t="s">
        <v>93</v>
      </c>
      <c r="C12" s="201">
        <v>0</v>
      </c>
      <c r="D12" s="201"/>
      <c r="E12" s="201"/>
      <c r="F12" s="201">
        <v>0</v>
      </c>
      <c r="G12" s="201"/>
      <c r="H12" s="201"/>
      <c r="I12" s="201"/>
      <c r="J12" s="201"/>
      <c r="K12" s="201"/>
      <c r="L12" s="201"/>
      <c r="M12" s="207"/>
    </row>
    <row r="13" spans="1:16" ht="30" customHeight="1" x14ac:dyDescent="0.25">
      <c r="A13" s="172">
        <v>4</v>
      </c>
      <c r="B13" s="200" t="s">
        <v>94</v>
      </c>
      <c r="C13" s="201"/>
      <c r="D13" s="201"/>
      <c r="E13" s="201"/>
      <c r="F13" s="201">
        <v>0</v>
      </c>
      <c r="G13" s="201"/>
      <c r="H13" s="201"/>
      <c r="I13" s="201"/>
      <c r="J13" s="201"/>
      <c r="K13" s="201"/>
      <c r="L13" s="201"/>
      <c r="M13" s="207"/>
    </row>
    <row r="14" spans="1:16" ht="30" customHeight="1" x14ac:dyDescent="0.25">
      <c r="A14" s="172">
        <v>5</v>
      </c>
      <c r="B14" s="200"/>
      <c r="C14" s="201"/>
      <c r="D14" s="201"/>
      <c r="E14" s="201"/>
      <c r="F14" s="201">
        <v>0</v>
      </c>
      <c r="G14" s="201"/>
      <c r="H14" s="201"/>
      <c r="I14" s="201"/>
      <c r="J14" s="201"/>
      <c r="K14" s="201"/>
      <c r="L14" s="201"/>
      <c r="M14" s="207"/>
    </row>
    <row r="15" spans="1:16" ht="30" customHeight="1" x14ac:dyDescent="0.25">
      <c r="A15" s="172">
        <v>6</v>
      </c>
      <c r="B15" s="200"/>
      <c r="C15" s="201"/>
      <c r="D15" s="201"/>
      <c r="E15" s="201"/>
      <c r="F15" s="201">
        <v>0</v>
      </c>
      <c r="G15" s="201"/>
      <c r="H15" s="201"/>
      <c r="I15" s="201"/>
      <c r="J15" s="201"/>
      <c r="K15" s="201"/>
      <c r="L15" s="201"/>
      <c r="M15" s="207"/>
    </row>
    <row r="16" spans="1:16" ht="30" customHeight="1" x14ac:dyDescent="0.25">
      <c r="A16" s="172">
        <v>7</v>
      </c>
      <c r="B16" s="200"/>
      <c r="C16" s="201"/>
      <c r="D16" s="201"/>
      <c r="E16" s="201"/>
      <c r="F16" s="201">
        <v>0</v>
      </c>
      <c r="G16" s="201"/>
      <c r="H16" s="201"/>
      <c r="I16" s="201"/>
      <c r="J16" s="201"/>
      <c r="K16" s="201"/>
      <c r="L16" s="201"/>
      <c r="M16" s="207"/>
    </row>
    <row r="17" spans="1:13" ht="30" customHeight="1" x14ac:dyDescent="0.25">
      <c r="A17" s="172">
        <v>8</v>
      </c>
      <c r="B17" s="200"/>
      <c r="C17" s="201"/>
      <c r="D17" s="201"/>
      <c r="E17" s="201"/>
      <c r="F17" s="201">
        <v>0</v>
      </c>
      <c r="G17" s="201"/>
      <c r="H17" s="201"/>
      <c r="I17" s="201"/>
      <c r="J17" s="201"/>
      <c r="K17" s="201"/>
      <c r="L17" s="201"/>
      <c r="M17" s="207"/>
    </row>
    <row r="18" spans="1:13" ht="30" customHeight="1" x14ac:dyDescent="0.25">
      <c r="A18" s="172">
        <v>9</v>
      </c>
      <c r="B18" s="200"/>
      <c r="C18" s="201"/>
      <c r="D18" s="201"/>
      <c r="E18" s="201"/>
      <c r="F18" s="201">
        <v>0</v>
      </c>
      <c r="G18" s="201"/>
      <c r="H18" s="201"/>
      <c r="I18" s="201"/>
      <c r="J18" s="201"/>
      <c r="K18" s="201"/>
      <c r="L18" s="201"/>
      <c r="M18" s="207"/>
    </row>
    <row r="19" spans="1:13" ht="30" customHeight="1" x14ac:dyDescent="0.25">
      <c r="A19" s="172">
        <v>10</v>
      </c>
      <c r="B19" s="200"/>
      <c r="C19" s="201"/>
      <c r="D19" s="201"/>
      <c r="E19" s="201"/>
      <c r="F19" s="201">
        <v>0</v>
      </c>
      <c r="G19" s="201"/>
      <c r="H19" s="201"/>
      <c r="I19" s="201"/>
      <c r="J19" s="201"/>
      <c r="K19" s="201"/>
      <c r="L19" s="201"/>
      <c r="M19" s="207"/>
    </row>
    <row r="20" spans="1:13" ht="30" customHeight="1" x14ac:dyDescent="0.25">
      <c r="A20" s="172">
        <v>11</v>
      </c>
      <c r="B20" s="200"/>
      <c r="C20" s="201"/>
      <c r="D20" s="201"/>
      <c r="E20" s="201"/>
      <c r="F20" s="201">
        <v>0</v>
      </c>
      <c r="G20" s="201"/>
      <c r="H20" s="201"/>
      <c r="I20" s="201"/>
      <c r="J20" s="201"/>
      <c r="K20" s="201"/>
      <c r="L20" s="201"/>
      <c r="M20" s="207"/>
    </row>
    <row r="21" spans="1:13" ht="30" customHeight="1" x14ac:dyDescent="0.25">
      <c r="A21" s="172">
        <v>12</v>
      </c>
      <c r="B21" s="200"/>
      <c r="C21" s="201"/>
      <c r="D21" s="201"/>
      <c r="E21" s="201"/>
      <c r="F21" s="201">
        <v>0</v>
      </c>
      <c r="G21" s="201"/>
      <c r="H21" s="201"/>
      <c r="I21" s="201"/>
      <c r="J21" s="201"/>
      <c r="K21" s="201"/>
      <c r="L21" s="201"/>
      <c r="M21" s="207"/>
    </row>
    <row r="22" spans="1:13" ht="30" customHeight="1" x14ac:dyDescent="0.25">
      <c r="A22" s="172">
        <v>13</v>
      </c>
      <c r="B22" s="200"/>
      <c r="C22" s="201"/>
      <c r="D22" s="201"/>
      <c r="E22" s="201"/>
      <c r="F22" s="201">
        <v>0</v>
      </c>
      <c r="G22" s="201"/>
      <c r="H22" s="201"/>
      <c r="I22" s="201"/>
      <c r="J22" s="201"/>
      <c r="K22" s="201"/>
      <c r="L22" s="201"/>
      <c r="M22" s="207"/>
    </row>
    <row r="23" spans="1:13" ht="30" customHeight="1" x14ac:dyDescent="0.25">
      <c r="A23" s="172">
        <v>14</v>
      </c>
      <c r="B23" s="200"/>
      <c r="C23" s="201"/>
      <c r="D23" s="201"/>
      <c r="E23" s="201"/>
      <c r="F23" s="201">
        <v>0</v>
      </c>
      <c r="G23" s="201"/>
      <c r="H23" s="201"/>
      <c r="I23" s="201"/>
      <c r="J23" s="201"/>
      <c r="K23" s="201"/>
      <c r="L23" s="201"/>
      <c r="M23" s="207"/>
    </row>
    <row r="24" spans="1:13" ht="30" customHeight="1" x14ac:dyDescent="0.25">
      <c r="A24" s="172">
        <v>15</v>
      </c>
      <c r="B24" s="200"/>
      <c r="C24" s="201"/>
      <c r="D24" s="201"/>
      <c r="E24" s="201"/>
      <c r="F24" s="201">
        <v>0</v>
      </c>
      <c r="G24" s="201"/>
      <c r="H24" s="201"/>
      <c r="I24" s="201"/>
      <c r="J24" s="201"/>
      <c r="K24" s="201"/>
      <c r="L24" s="201"/>
      <c r="M24" s="207"/>
    </row>
    <row r="25" spans="1:13" ht="30" customHeight="1" x14ac:dyDescent="0.25">
      <c r="A25" s="172">
        <v>16</v>
      </c>
      <c r="B25" s="200"/>
      <c r="C25" s="201"/>
      <c r="D25" s="201"/>
      <c r="E25" s="201"/>
      <c r="F25" s="201">
        <v>0</v>
      </c>
      <c r="G25" s="201"/>
      <c r="H25" s="201"/>
      <c r="I25" s="201"/>
      <c r="J25" s="201"/>
      <c r="K25" s="201"/>
      <c r="L25" s="201"/>
      <c r="M25" s="207"/>
    </row>
    <row r="26" spans="1:13" ht="30" customHeight="1" x14ac:dyDescent="0.25">
      <c r="A26" s="172">
        <v>17</v>
      </c>
      <c r="B26" s="200"/>
      <c r="C26" s="201"/>
      <c r="D26" s="201"/>
      <c r="E26" s="201"/>
      <c r="F26" s="201">
        <v>0</v>
      </c>
      <c r="G26" s="201"/>
      <c r="H26" s="201"/>
      <c r="I26" s="201"/>
      <c r="J26" s="201"/>
      <c r="K26" s="201"/>
      <c r="L26" s="201"/>
      <c r="M26" s="207"/>
    </row>
    <row r="27" spans="1:13" ht="30" customHeight="1" x14ac:dyDescent="0.25">
      <c r="A27" s="172">
        <v>18</v>
      </c>
      <c r="B27" s="200"/>
      <c r="C27" s="201"/>
      <c r="D27" s="201"/>
      <c r="E27" s="201"/>
      <c r="F27" s="201">
        <v>0</v>
      </c>
      <c r="G27" s="201"/>
      <c r="H27" s="201"/>
      <c r="I27" s="201"/>
      <c r="J27" s="201"/>
      <c r="K27" s="201"/>
      <c r="L27" s="201"/>
      <c r="M27" s="207"/>
    </row>
    <row r="28" spans="1:13" ht="30" customHeight="1" x14ac:dyDescent="0.25">
      <c r="A28" s="172">
        <v>19</v>
      </c>
      <c r="B28" s="200"/>
      <c r="C28" s="201"/>
      <c r="D28" s="201"/>
      <c r="E28" s="201"/>
      <c r="F28" s="201">
        <v>0</v>
      </c>
      <c r="G28" s="201"/>
      <c r="H28" s="201"/>
      <c r="I28" s="201"/>
      <c r="J28" s="201"/>
      <c r="K28" s="201"/>
      <c r="L28" s="201"/>
      <c r="M28" s="207"/>
    </row>
    <row r="29" spans="1:13" ht="30" customHeight="1" x14ac:dyDescent="0.25">
      <c r="A29" s="172">
        <v>20</v>
      </c>
      <c r="B29" s="200"/>
      <c r="C29" s="201"/>
      <c r="D29" s="201"/>
      <c r="E29" s="201"/>
      <c r="F29" s="201">
        <v>0</v>
      </c>
      <c r="G29" s="201"/>
      <c r="H29" s="201"/>
      <c r="I29" s="201"/>
      <c r="J29" s="201"/>
      <c r="K29" s="201"/>
      <c r="L29" s="201"/>
      <c r="M29" s="207"/>
    </row>
    <row r="30" spans="1:13" ht="30" customHeight="1" x14ac:dyDescent="0.25">
      <c r="A30" s="172">
        <v>21</v>
      </c>
      <c r="B30" s="200"/>
      <c r="C30" s="201"/>
      <c r="D30" s="201"/>
      <c r="E30" s="201"/>
      <c r="F30" s="201">
        <v>0</v>
      </c>
      <c r="G30" s="201"/>
      <c r="H30" s="201"/>
      <c r="I30" s="201"/>
      <c r="J30" s="201"/>
      <c r="K30" s="201"/>
      <c r="L30" s="201"/>
      <c r="M30" s="207"/>
    </row>
    <row r="31" spans="1:13" ht="30" customHeight="1" x14ac:dyDescent="0.25">
      <c r="A31" s="172">
        <v>22</v>
      </c>
      <c r="B31" s="200"/>
      <c r="C31" s="201"/>
      <c r="D31" s="201"/>
      <c r="E31" s="201"/>
      <c r="F31" s="201">
        <v>0</v>
      </c>
      <c r="G31" s="201"/>
      <c r="H31" s="201"/>
      <c r="I31" s="201"/>
      <c r="J31" s="201"/>
      <c r="K31" s="201"/>
      <c r="L31" s="201"/>
      <c r="M31" s="207"/>
    </row>
    <row r="32" spans="1:13" ht="30" customHeight="1" x14ac:dyDescent="0.25">
      <c r="A32" s="172">
        <v>23</v>
      </c>
      <c r="B32" s="200"/>
      <c r="C32" s="201"/>
      <c r="D32" s="201"/>
      <c r="E32" s="201"/>
      <c r="F32" s="201">
        <v>0</v>
      </c>
      <c r="G32" s="201"/>
      <c r="H32" s="201"/>
      <c r="I32" s="201"/>
      <c r="J32" s="201"/>
      <c r="K32" s="201"/>
      <c r="L32" s="201"/>
      <c r="M32" s="207"/>
    </row>
    <row r="33" spans="1:13" ht="30" customHeight="1" x14ac:dyDescent="0.25">
      <c r="A33" s="172">
        <v>24</v>
      </c>
      <c r="B33" s="200"/>
      <c r="C33" s="201"/>
      <c r="D33" s="201"/>
      <c r="E33" s="201"/>
      <c r="F33" s="201">
        <v>0</v>
      </c>
      <c r="G33" s="201"/>
      <c r="H33" s="201"/>
      <c r="I33" s="201"/>
      <c r="J33" s="201"/>
      <c r="K33" s="201"/>
      <c r="L33" s="201"/>
      <c r="M33" s="207"/>
    </row>
    <row r="34" spans="1:13" ht="30" customHeight="1" x14ac:dyDescent="0.25">
      <c r="A34" s="172">
        <v>25</v>
      </c>
      <c r="B34" s="200"/>
      <c r="C34" s="201"/>
      <c r="D34" s="201"/>
      <c r="E34" s="201"/>
      <c r="F34" s="201">
        <v>0</v>
      </c>
      <c r="G34" s="201"/>
      <c r="H34" s="201"/>
      <c r="I34" s="201"/>
      <c r="J34" s="201"/>
      <c r="K34" s="201"/>
      <c r="L34" s="201"/>
      <c r="M34" s="207"/>
    </row>
    <row r="35" spans="1:13" ht="30" customHeight="1" x14ac:dyDescent="0.25">
      <c r="A35" s="172">
        <v>26</v>
      </c>
      <c r="B35" s="200"/>
      <c r="C35" s="201"/>
      <c r="D35" s="201"/>
      <c r="E35" s="201"/>
      <c r="F35" s="201">
        <v>0</v>
      </c>
      <c r="G35" s="201"/>
      <c r="H35" s="201"/>
      <c r="I35" s="201"/>
      <c r="J35" s="201"/>
      <c r="K35" s="201"/>
      <c r="L35" s="201"/>
      <c r="M35" s="207"/>
    </row>
    <row r="36" spans="1:13" ht="30" customHeight="1" x14ac:dyDescent="0.25">
      <c r="A36" s="172">
        <v>27</v>
      </c>
      <c r="B36" s="200"/>
      <c r="C36" s="201"/>
      <c r="D36" s="201"/>
      <c r="E36" s="201"/>
      <c r="F36" s="201">
        <v>0</v>
      </c>
      <c r="G36" s="201"/>
      <c r="H36" s="201"/>
      <c r="I36" s="201"/>
      <c r="J36" s="201"/>
      <c r="K36" s="201"/>
      <c r="L36" s="201"/>
      <c r="M36" s="207"/>
    </row>
    <row r="37" spans="1:13" ht="30" customHeight="1" x14ac:dyDescent="0.25">
      <c r="A37" s="172">
        <v>28</v>
      </c>
      <c r="B37" s="200"/>
      <c r="C37" s="201"/>
      <c r="D37" s="201"/>
      <c r="E37" s="201"/>
      <c r="F37" s="201">
        <v>0</v>
      </c>
      <c r="G37" s="201"/>
      <c r="H37" s="201"/>
      <c r="I37" s="201"/>
      <c r="J37" s="201"/>
      <c r="K37" s="201"/>
      <c r="L37" s="201"/>
      <c r="M37" s="207"/>
    </row>
    <row r="38" spans="1:13" ht="30" customHeight="1" x14ac:dyDescent="0.25">
      <c r="A38" s="172">
        <v>29</v>
      </c>
      <c r="B38" s="200"/>
      <c r="C38" s="201"/>
      <c r="D38" s="201"/>
      <c r="E38" s="201"/>
      <c r="F38" s="201">
        <v>0</v>
      </c>
      <c r="G38" s="201"/>
      <c r="H38" s="201"/>
      <c r="I38" s="201"/>
      <c r="J38" s="201"/>
      <c r="K38" s="201"/>
      <c r="L38" s="201"/>
      <c r="M38" s="207"/>
    </row>
    <row r="39" spans="1:13" ht="30" customHeight="1" x14ac:dyDescent="0.25">
      <c r="A39" s="172">
        <v>30</v>
      </c>
      <c r="B39" s="200"/>
      <c r="C39" s="201"/>
      <c r="D39" s="201"/>
      <c r="E39" s="201"/>
      <c r="F39" s="201">
        <v>0</v>
      </c>
      <c r="G39" s="201"/>
      <c r="H39" s="201"/>
      <c r="I39" s="201"/>
      <c r="J39" s="201"/>
      <c r="K39" s="201"/>
      <c r="L39" s="201"/>
      <c r="M39" s="207"/>
    </row>
    <row r="40" spans="1:13" ht="30" customHeight="1" x14ac:dyDescent="0.25">
      <c r="A40" s="172">
        <v>31</v>
      </c>
      <c r="B40" s="200"/>
      <c r="C40" s="201"/>
      <c r="D40" s="201"/>
      <c r="E40" s="201"/>
      <c r="F40" s="201">
        <v>0</v>
      </c>
      <c r="G40" s="201"/>
      <c r="H40" s="201"/>
      <c r="I40" s="201"/>
      <c r="J40" s="201"/>
      <c r="K40" s="201"/>
      <c r="L40" s="201"/>
      <c r="M40" s="207"/>
    </row>
    <row r="41" spans="1:13" ht="30" customHeight="1" x14ac:dyDescent="0.25">
      <c r="A41" s="172">
        <v>32</v>
      </c>
      <c r="B41" s="200"/>
      <c r="C41" s="201"/>
      <c r="D41" s="201"/>
      <c r="E41" s="201"/>
      <c r="F41" s="201">
        <v>0</v>
      </c>
      <c r="G41" s="201"/>
      <c r="H41" s="201"/>
      <c r="I41" s="201"/>
      <c r="J41" s="201"/>
      <c r="K41" s="201"/>
      <c r="L41" s="201"/>
      <c r="M41" s="207"/>
    </row>
    <row r="42" spans="1:13" ht="30" customHeight="1" x14ac:dyDescent="0.25">
      <c r="A42" s="172">
        <v>33</v>
      </c>
      <c r="B42" s="200"/>
      <c r="C42" s="201"/>
      <c r="D42" s="201"/>
      <c r="E42" s="201"/>
      <c r="F42" s="201">
        <v>0</v>
      </c>
      <c r="G42" s="201"/>
      <c r="H42" s="201"/>
      <c r="I42" s="201"/>
      <c r="J42" s="201"/>
      <c r="K42" s="201"/>
      <c r="L42" s="201"/>
      <c r="M42" s="207"/>
    </row>
    <row r="43" spans="1:13" ht="30" customHeight="1" x14ac:dyDescent="0.25">
      <c r="A43" s="172">
        <v>34</v>
      </c>
      <c r="B43" s="200"/>
      <c r="C43" s="201"/>
      <c r="D43" s="201"/>
      <c r="E43" s="201"/>
      <c r="F43" s="201">
        <v>0</v>
      </c>
      <c r="G43" s="201"/>
      <c r="H43" s="201"/>
      <c r="I43" s="201"/>
      <c r="J43" s="201"/>
      <c r="K43" s="201"/>
      <c r="L43" s="201"/>
      <c r="M43" s="207"/>
    </row>
    <row r="44" spans="1:13" ht="30" customHeight="1" x14ac:dyDescent="0.25">
      <c r="A44" s="172">
        <v>35</v>
      </c>
      <c r="B44" s="200"/>
      <c r="C44" s="201"/>
      <c r="D44" s="201"/>
      <c r="E44" s="201"/>
      <c r="F44" s="201">
        <v>0</v>
      </c>
      <c r="G44" s="201"/>
      <c r="H44" s="201"/>
      <c r="I44" s="201"/>
      <c r="J44" s="201"/>
      <c r="K44" s="201"/>
      <c r="L44" s="201"/>
      <c r="M44" s="207"/>
    </row>
    <row r="45" spans="1:13" ht="30" customHeight="1" x14ac:dyDescent="0.25">
      <c r="A45" s="172">
        <v>36</v>
      </c>
      <c r="B45" s="200"/>
      <c r="C45" s="201"/>
      <c r="D45" s="201"/>
      <c r="E45" s="201"/>
      <c r="F45" s="201">
        <v>0</v>
      </c>
      <c r="G45" s="201"/>
      <c r="H45" s="201"/>
      <c r="I45" s="201"/>
      <c r="J45" s="201"/>
      <c r="K45" s="201"/>
      <c r="L45" s="201"/>
      <c r="M45" s="207"/>
    </row>
    <row r="46" spans="1:13" ht="30" customHeight="1" x14ac:dyDescent="0.25">
      <c r="A46" s="172">
        <v>37</v>
      </c>
      <c r="B46" s="200"/>
      <c r="C46" s="201"/>
      <c r="D46" s="201"/>
      <c r="E46" s="201"/>
      <c r="F46" s="201">
        <v>0</v>
      </c>
      <c r="G46" s="201"/>
      <c r="H46" s="201"/>
      <c r="I46" s="201"/>
      <c r="J46" s="201"/>
      <c r="K46" s="201"/>
      <c r="L46" s="201"/>
      <c r="M46" s="207"/>
    </row>
    <row r="47" spans="1:13" ht="30" customHeight="1" x14ac:dyDescent="0.25">
      <c r="A47" s="172">
        <v>38</v>
      </c>
      <c r="B47" s="200"/>
      <c r="C47" s="201"/>
      <c r="D47" s="201"/>
      <c r="E47" s="201"/>
      <c r="F47" s="201">
        <v>0</v>
      </c>
      <c r="G47" s="201"/>
      <c r="H47" s="201"/>
      <c r="I47" s="201"/>
      <c r="J47" s="201"/>
      <c r="K47" s="201"/>
      <c r="L47" s="201"/>
      <c r="M47" s="207"/>
    </row>
    <row r="48" spans="1:13" ht="30" customHeight="1" x14ac:dyDescent="0.25">
      <c r="A48" s="172">
        <v>39</v>
      </c>
      <c r="B48" s="200"/>
      <c r="C48" s="201"/>
      <c r="D48" s="201"/>
      <c r="E48" s="201"/>
      <c r="F48" s="201">
        <v>0</v>
      </c>
      <c r="G48" s="201"/>
      <c r="H48" s="201"/>
      <c r="I48" s="201"/>
      <c r="J48" s="201"/>
      <c r="K48" s="201"/>
      <c r="L48" s="201"/>
      <c r="M48" s="207"/>
    </row>
    <row r="49" spans="1:13" ht="30" customHeight="1" x14ac:dyDescent="0.25">
      <c r="A49" s="172">
        <v>40</v>
      </c>
      <c r="B49" s="200"/>
      <c r="C49" s="201"/>
      <c r="D49" s="201"/>
      <c r="E49" s="201"/>
      <c r="F49" s="201">
        <v>0</v>
      </c>
      <c r="G49" s="201"/>
      <c r="H49" s="201"/>
      <c r="I49" s="201"/>
      <c r="J49" s="201"/>
      <c r="K49" s="201"/>
      <c r="L49" s="201"/>
      <c r="M49" s="207"/>
    </row>
    <row r="50" spans="1:13" ht="30" customHeight="1" x14ac:dyDescent="0.25">
      <c r="A50" s="172">
        <v>41</v>
      </c>
      <c r="B50" s="200"/>
      <c r="C50" s="201"/>
      <c r="D50" s="201"/>
      <c r="E50" s="201"/>
      <c r="F50" s="201">
        <v>0</v>
      </c>
      <c r="G50" s="201"/>
      <c r="H50" s="201"/>
      <c r="I50" s="201"/>
      <c r="J50" s="201"/>
      <c r="K50" s="201"/>
      <c r="L50" s="201"/>
      <c r="M50" s="207"/>
    </row>
  </sheetData>
  <sheetProtection password="CC35" sheet="1" objects="1" scenarios="1"/>
  <dataConsolidate/>
  <mergeCells count="12">
    <mergeCell ref="F8:J8"/>
    <mergeCell ref="D8:E8"/>
    <mergeCell ref="K8:L8"/>
    <mergeCell ref="A8:C8"/>
    <mergeCell ref="A1:M3"/>
    <mergeCell ref="A4:B4"/>
    <mergeCell ref="A5:B5"/>
    <mergeCell ref="A6:M7"/>
    <mergeCell ref="C4:F4"/>
    <mergeCell ref="I4:M4"/>
    <mergeCell ref="C5:D5"/>
    <mergeCell ref="I5:M5"/>
  </mergeCells>
  <conditionalFormatting sqref="K9">
    <cfRule type="cellIs" dxfId="59" priority="47" operator="lessThan">
      <formula>40</formula>
    </cfRule>
  </conditionalFormatting>
  <conditionalFormatting sqref="C10:C50">
    <cfRule type="cellIs" dxfId="58" priority="43" operator="greaterThan">
      <formula>5.1</formula>
    </cfRule>
    <cfRule type="cellIs" dxfId="57" priority="44" operator="between">
      <formula>4.5</formula>
      <formula>51.1</formula>
    </cfRule>
    <cfRule type="cellIs" dxfId="56" priority="45" operator="lessThan">
      <formula>4.5</formula>
    </cfRule>
  </conditionalFormatting>
  <conditionalFormatting sqref="F11:G50 F10">
    <cfRule type="cellIs" dxfId="55" priority="40" operator="lessThan">
      <formula>0.45</formula>
    </cfRule>
    <cfRule type="cellIs" dxfId="54" priority="41" operator="between">
      <formula>0.45</formula>
      <formula>0.9</formula>
    </cfRule>
    <cfRule type="cellIs" dxfId="53" priority="42" operator="greaterThan">
      <formula>0.9</formula>
    </cfRule>
  </conditionalFormatting>
  <conditionalFormatting sqref="H10:H50">
    <cfRule type="cellIs" dxfId="52" priority="37" operator="greaterThan">
      <formula>5</formula>
    </cfRule>
    <cfRule type="cellIs" dxfId="51" priority="38" operator="between">
      <formula>2.5</formula>
      <formula>5</formula>
    </cfRule>
    <cfRule type="cellIs" dxfId="50" priority="39" operator="lessThan">
      <formula>2.5</formula>
    </cfRule>
  </conditionalFormatting>
  <conditionalFormatting sqref="I10:I50">
    <cfRule type="cellIs" dxfId="49" priority="34" operator="greaterThan">
      <formula>3.6</formula>
    </cfRule>
    <cfRule type="cellIs" dxfId="48" priority="35" operator="between">
      <formula>1.8</formula>
      <formula>3.6</formula>
    </cfRule>
    <cfRule type="cellIs" dxfId="47" priority="36" operator="lessThan">
      <formula>1.8</formula>
    </cfRule>
  </conditionalFormatting>
  <conditionalFormatting sqref="J10:J50">
    <cfRule type="cellIs" dxfId="46" priority="31" operator="greaterThan">
      <formula>8.6</formula>
    </cfRule>
    <cfRule type="cellIs" dxfId="45" priority="32" operator="between">
      <formula>4.3</formula>
      <formula>8.6</formula>
    </cfRule>
    <cfRule type="cellIs" dxfId="44" priority="33" operator="lessThan">
      <formula>4.3</formula>
    </cfRule>
  </conditionalFormatting>
  <conditionalFormatting sqref="K10:K50">
    <cfRule type="cellIs" dxfId="43" priority="28" operator="greaterThan">
      <formula>60</formula>
    </cfRule>
    <cfRule type="cellIs" dxfId="42" priority="29" operator="between">
      <formula>40</formula>
      <formula>60</formula>
    </cfRule>
    <cfRule type="cellIs" dxfId="41" priority="30" operator="lessThan">
      <formula>40</formula>
    </cfRule>
  </conditionalFormatting>
  <conditionalFormatting sqref="L10:L50">
    <cfRule type="cellIs" dxfId="40" priority="25" operator="greaterThan">
      <formula>50</formula>
    </cfRule>
    <cfRule type="cellIs" dxfId="39" priority="26" operator="between">
      <formula>30</formula>
      <formula>50</formula>
    </cfRule>
    <cfRule type="cellIs" dxfId="38" priority="27" operator="lessThan">
      <formula>30</formula>
    </cfRule>
  </conditionalFormatting>
  <conditionalFormatting sqref="G10:G50">
    <cfRule type="cellIs" dxfId="37" priority="22" operator="greaterThan">
      <formula>2.4</formula>
    </cfRule>
    <cfRule type="cellIs" dxfId="36" priority="23" operator="between">
      <formula>1.2</formula>
      <formula>2.4</formula>
    </cfRule>
    <cfRule type="cellIs" dxfId="35" priority="24" operator="lessThan">
      <formula>1.2</formula>
    </cfRule>
  </conditionalFormatting>
  <conditionalFormatting sqref="F10:G50">
    <cfRule type="cellIs" dxfId="34" priority="21" operator="equal">
      <formula>0</formula>
    </cfRule>
  </conditionalFormatting>
  <conditionalFormatting sqref="C10:C50">
    <cfRule type="cellIs" dxfId="33" priority="20" operator="equal">
      <formula>0</formula>
    </cfRule>
  </conditionalFormatting>
  <conditionalFormatting sqref="H10:H50">
    <cfRule type="cellIs" dxfId="32" priority="19" operator="equal">
      <formula>0</formula>
    </cfRule>
  </conditionalFormatting>
  <conditionalFormatting sqref="I10:I50">
    <cfRule type="cellIs" dxfId="31" priority="18" operator="equal">
      <formula>0</formula>
    </cfRule>
  </conditionalFormatting>
  <conditionalFormatting sqref="J10:J50">
    <cfRule type="cellIs" dxfId="30" priority="17" operator="equal">
      <formula>0</formula>
    </cfRule>
  </conditionalFormatting>
  <conditionalFormatting sqref="K10:K50">
    <cfRule type="cellIs" dxfId="29" priority="16" operator="equal">
      <formula>0</formula>
    </cfRule>
  </conditionalFormatting>
  <conditionalFormatting sqref="L10:L50">
    <cfRule type="cellIs" dxfId="28" priority="15" operator="equal">
      <formula>0</formula>
    </cfRule>
  </conditionalFormatting>
  <conditionalFormatting sqref="E10">
    <cfRule type="cellIs" dxfId="27" priority="8" operator="greaterThan">
      <formula>70.1</formula>
    </cfRule>
    <cfRule type="cellIs" dxfId="26" priority="9" operator="between">
      <formula>40.1</formula>
      <formula>70</formula>
    </cfRule>
    <cfRule type="cellIs" dxfId="25" priority="10" operator="lessThan">
      <formula>40</formula>
    </cfRule>
  </conditionalFormatting>
  <conditionalFormatting sqref="D10">
    <cfRule type="cellIs" dxfId="24" priority="5" operator="greaterThan">
      <formula>12.1</formula>
    </cfRule>
    <cfRule type="cellIs" dxfId="23" priority="6" operator="between">
      <formula>8</formula>
      <formula>12</formula>
    </cfRule>
    <cfRule type="cellIs" dxfId="22" priority="7" operator="lessThan">
      <formula>8</formula>
    </cfRule>
  </conditionalFormatting>
  <conditionalFormatting sqref="M10:M50">
    <cfRule type="cellIs" dxfId="21" priority="1" operator="equal">
      <formula>0</formula>
    </cfRule>
    <cfRule type="cellIs" dxfId="20" priority="2" operator="greaterThan">
      <formula>4.01</formula>
    </cfRule>
    <cfRule type="cellIs" dxfId="19" priority="3" operator="between">
      <formula>2</formula>
      <formula>4</formula>
    </cfRule>
    <cfRule type="cellIs" dxfId="18" priority="4" operator="lessThan">
      <formula>2</formula>
    </cfRule>
  </conditionalFormatting>
  <pageMargins left="0.511811024" right="0.511811024" top="0.78740157499999996" bottom="0.78740157499999996" header="0.31496062000000002" footer="0.31496062000000002"/>
  <pageSetup paperSize="9" orientation="portrait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Plan3">
    <tabColor rgb="FF92D050"/>
  </sheetPr>
  <dimension ref="A1:I47"/>
  <sheetViews>
    <sheetView showGridLines="0" zoomScale="70" zoomScaleNormal="70" workbookViewId="0">
      <pane ySplit="1" topLeftCell="A2" activePane="bottomLeft" state="frozen"/>
      <selection pane="bottomLeft" activeCell="B3" sqref="B3"/>
    </sheetView>
  </sheetViews>
  <sheetFormatPr defaultRowHeight="15" x14ac:dyDescent="0.25"/>
  <cols>
    <col min="1" max="1" width="77.7109375" customWidth="1"/>
    <col min="2" max="2" width="20.42578125" customWidth="1"/>
    <col min="3" max="3" width="29.140625" customWidth="1"/>
    <col min="4" max="4" width="40.140625" customWidth="1"/>
    <col min="5" max="5" width="60.5703125" customWidth="1"/>
    <col min="6" max="6" width="36.42578125" customWidth="1"/>
    <col min="7" max="7" width="9.140625" customWidth="1"/>
    <col min="8" max="8" width="35.85546875" customWidth="1"/>
    <col min="9" max="9" width="9.140625" customWidth="1"/>
    <col min="13" max="13" width="15.140625" bestFit="1" customWidth="1"/>
    <col min="22" max="22" width="12.42578125" bestFit="1" customWidth="1"/>
  </cols>
  <sheetData>
    <row r="1" spans="1:9" ht="57" customHeight="1" x14ac:dyDescent="0.25">
      <c r="A1" s="241" t="s">
        <v>25</v>
      </c>
      <c r="B1" s="241"/>
      <c r="C1" s="241"/>
      <c r="D1" s="241"/>
      <c r="E1" s="241"/>
      <c r="F1" s="241"/>
    </row>
    <row r="2" spans="1:9" ht="26.25" customHeight="1" x14ac:dyDescent="0.25">
      <c r="B2" s="184">
        <v>1</v>
      </c>
    </row>
    <row r="3" spans="1:9" ht="26.25" x14ac:dyDescent="0.4">
      <c r="A3" s="24"/>
      <c r="B3" s="185">
        <v>1</v>
      </c>
      <c r="G3" s="2"/>
      <c r="H3" s="2"/>
    </row>
    <row r="4" spans="1:9" ht="24" customHeight="1" x14ac:dyDescent="0.45">
      <c r="A4" s="142" t="s">
        <v>52</v>
      </c>
      <c r="B4" s="186">
        <v>90</v>
      </c>
      <c r="C4" s="2"/>
      <c r="E4" s="244" t="s">
        <v>34</v>
      </c>
      <c r="F4" s="244"/>
      <c r="G4" s="2"/>
      <c r="H4" s="2"/>
      <c r="I4" s="4"/>
    </row>
    <row r="5" spans="1:9" ht="20.100000000000001" customHeight="1" x14ac:dyDescent="0.4">
      <c r="A5" s="239" t="s">
        <v>63</v>
      </c>
      <c r="B5" s="247">
        <f>VLOOKUP(B2,G5:I7,3,0)</f>
        <v>70</v>
      </c>
      <c r="C5" s="2"/>
      <c r="E5" s="244"/>
      <c r="F5" s="244"/>
      <c r="G5" s="4">
        <v>1</v>
      </c>
      <c r="H5" s="45" t="s">
        <v>46</v>
      </c>
      <c r="I5" s="46">
        <v>70</v>
      </c>
    </row>
    <row r="6" spans="1:9" ht="20.100000000000001" customHeight="1" x14ac:dyDescent="0.35">
      <c r="A6" s="239"/>
      <c r="B6" s="247"/>
      <c r="C6" s="7"/>
      <c r="E6" s="244"/>
      <c r="F6" s="244"/>
      <c r="G6" s="4">
        <v>2</v>
      </c>
      <c r="H6" s="45" t="s">
        <v>45</v>
      </c>
      <c r="I6" s="46">
        <v>60</v>
      </c>
    </row>
    <row r="7" spans="1:9" ht="20.100000000000001" customHeight="1" x14ac:dyDescent="0.35">
      <c r="A7" s="239" t="s">
        <v>53</v>
      </c>
      <c r="B7" s="248">
        <v>5</v>
      </c>
      <c r="C7" s="27"/>
      <c r="D7" s="27"/>
      <c r="E7" s="242" t="s">
        <v>15</v>
      </c>
      <c r="F7" s="151">
        <f>B22</f>
        <v>37.5</v>
      </c>
      <c r="G7" s="32">
        <v>3</v>
      </c>
      <c r="H7" s="45" t="s">
        <v>47</v>
      </c>
      <c r="I7" s="46">
        <v>70</v>
      </c>
    </row>
    <row r="8" spans="1:9" ht="13.5" customHeight="1" x14ac:dyDescent="0.35">
      <c r="A8" s="239"/>
      <c r="B8" s="248"/>
      <c r="C8" s="29"/>
      <c r="D8" s="27"/>
      <c r="E8" s="243"/>
      <c r="F8" s="152"/>
      <c r="G8" s="32"/>
      <c r="H8" s="46"/>
    </row>
    <row r="9" spans="1:9" ht="20.100000000000001" customHeight="1" x14ac:dyDescent="0.25">
      <c r="A9" s="239" t="s">
        <v>14</v>
      </c>
      <c r="B9" s="245"/>
      <c r="C9" s="30"/>
      <c r="D9" s="27"/>
      <c r="E9" s="68" t="s">
        <v>56</v>
      </c>
      <c r="F9" s="187">
        <v>3.5</v>
      </c>
      <c r="G9" s="32"/>
      <c r="H9" s="47" t="s">
        <v>51</v>
      </c>
    </row>
    <row r="10" spans="1:9" ht="20.100000000000001" customHeight="1" x14ac:dyDescent="0.25">
      <c r="A10" s="239"/>
      <c r="B10" s="246"/>
      <c r="C10" s="27"/>
      <c r="D10" s="27"/>
      <c r="E10" s="68" t="s">
        <v>57</v>
      </c>
      <c r="F10" s="187">
        <v>380</v>
      </c>
      <c r="G10" s="32"/>
      <c r="H10" s="47" t="s">
        <v>18</v>
      </c>
    </row>
    <row r="11" spans="1:9" ht="20.100000000000001" customHeight="1" x14ac:dyDescent="0.25">
      <c r="A11" s="239" t="s">
        <v>22</v>
      </c>
      <c r="B11" s="235">
        <f>VLOOKUP($B$3,'DADOS DA ANALISE DE SOLO'!$A$10:$M$50,3,0)</f>
        <v>5.0999999999999996</v>
      </c>
      <c r="C11" s="27"/>
      <c r="D11" s="27"/>
      <c r="E11" s="68" t="s">
        <v>58</v>
      </c>
      <c r="F11" s="187">
        <v>60</v>
      </c>
      <c r="G11" s="32"/>
      <c r="H11" s="47" t="s">
        <v>24</v>
      </c>
    </row>
    <row r="12" spans="1:9" ht="30" customHeight="1" x14ac:dyDescent="0.25">
      <c r="A12" s="239"/>
      <c r="B12" s="235"/>
      <c r="C12" s="27"/>
      <c r="D12" s="27"/>
      <c r="E12" s="143" t="s">
        <v>35</v>
      </c>
      <c r="F12" s="139">
        <f>(F7*F11)+(2*$F$9*F10)</f>
        <v>4910</v>
      </c>
      <c r="G12" s="27"/>
      <c r="H12" s="27"/>
    </row>
    <row r="13" spans="1:9" ht="20.100000000000001" customHeight="1" x14ac:dyDescent="0.3">
      <c r="A13" s="239" t="s">
        <v>23</v>
      </c>
      <c r="B13" s="236" t="str">
        <f>IF(B11&lt;=4.5,H11,IF(B11&lt;=6.9,H10,IF(B11&gt;=7,H9,)))</f>
        <v>MÉDIO</v>
      </c>
      <c r="C13" s="27"/>
      <c r="D13" s="27"/>
      <c r="E13" s="25"/>
      <c r="F13" s="33"/>
      <c r="G13" s="27"/>
      <c r="H13" s="27"/>
    </row>
    <row r="14" spans="1:9" ht="30" customHeight="1" x14ac:dyDescent="0.25">
      <c r="A14" s="239"/>
      <c r="B14" s="236"/>
      <c r="C14" s="27"/>
      <c r="D14" s="27"/>
      <c r="E14" s="144" t="s">
        <v>15</v>
      </c>
      <c r="F14" s="145">
        <f>F7</f>
        <v>37.5</v>
      </c>
      <c r="G14" s="27"/>
      <c r="H14" s="27"/>
    </row>
    <row r="15" spans="1:9" ht="20.100000000000001" customHeight="1" x14ac:dyDescent="0.25">
      <c r="A15" s="239" t="s">
        <v>54</v>
      </c>
      <c r="B15" s="237">
        <f>VLOOKUP($B$3,'DADOS DA ANALISE DE SOLO'!$A$10:$M$50,10,0)</f>
        <v>15</v>
      </c>
      <c r="C15" s="27"/>
      <c r="D15" s="27"/>
      <c r="E15" s="68" t="s">
        <v>56</v>
      </c>
      <c r="F15" s="187">
        <v>3.5</v>
      </c>
      <c r="G15" s="27"/>
      <c r="H15" s="27"/>
    </row>
    <row r="16" spans="1:9" ht="20.100000000000001" customHeight="1" x14ac:dyDescent="0.25">
      <c r="A16" s="239"/>
      <c r="B16" s="237"/>
      <c r="C16" s="34"/>
      <c r="D16" s="27"/>
      <c r="E16" s="68" t="s">
        <v>57</v>
      </c>
      <c r="F16" s="187">
        <v>40</v>
      </c>
      <c r="G16" s="27"/>
      <c r="H16" s="27"/>
    </row>
    <row r="17" spans="1:8" ht="20.100000000000001" customHeight="1" x14ac:dyDescent="0.25">
      <c r="A17" s="239" t="s">
        <v>55</v>
      </c>
      <c r="B17" s="237">
        <f>VLOOKUP($B$3,'DADOS DA ANALISE DE SOLO'!$A$10:$M$50,11,0)</f>
        <v>25</v>
      </c>
      <c r="C17" s="35"/>
      <c r="D17" s="27"/>
      <c r="E17" s="68" t="s">
        <v>58</v>
      </c>
      <c r="F17" s="187">
        <v>150</v>
      </c>
      <c r="G17" s="27"/>
      <c r="H17" s="27"/>
    </row>
    <row r="18" spans="1:8" ht="24" customHeight="1" x14ac:dyDescent="0.25">
      <c r="A18" s="239"/>
      <c r="B18" s="237"/>
      <c r="C18" s="37"/>
      <c r="D18" s="27"/>
      <c r="E18" s="143" t="s">
        <v>35</v>
      </c>
      <c r="F18" s="139">
        <f>(F14*F17)+(2*$F$15*F16)</f>
        <v>5905</v>
      </c>
      <c r="G18" s="29"/>
      <c r="H18" s="29"/>
    </row>
    <row r="19" spans="1:8" ht="20.100000000000001" customHeight="1" x14ac:dyDescent="0.25">
      <c r="A19" s="240" t="s">
        <v>95</v>
      </c>
      <c r="B19" s="238">
        <f>(B15*(B5-B17)/B4)</f>
        <v>7.5</v>
      </c>
      <c r="C19" s="27"/>
      <c r="D19" s="38" t="s">
        <v>24</v>
      </c>
      <c r="E19" s="26"/>
      <c r="F19" s="36"/>
      <c r="G19" s="27"/>
      <c r="H19" s="27"/>
    </row>
    <row r="20" spans="1:8" ht="20.100000000000001" customHeight="1" x14ac:dyDescent="0.45">
      <c r="A20" s="240"/>
      <c r="B20" s="238"/>
      <c r="C20" s="39"/>
      <c r="D20" s="38"/>
      <c r="E20" s="140" t="s">
        <v>36</v>
      </c>
      <c r="F20" s="141">
        <f>(+F18-F12)</f>
        <v>995</v>
      </c>
      <c r="G20" s="40"/>
      <c r="H20" s="27"/>
    </row>
    <row r="21" spans="1:8" ht="20.100000000000001" customHeight="1" x14ac:dyDescent="0.25">
      <c r="A21" s="240"/>
      <c r="B21" s="238"/>
      <c r="C21" s="39"/>
      <c r="D21" s="41"/>
      <c r="E21" s="27"/>
      <c r="F21" s="27"/>
      <c r="G21" s="40"/>
      <c r="H21" s="27"/>
    </row>
    <row r="22" spans="1:8" ht="20.100000000000001" customHeight="1" x14ac:dyDescent="0.25">
      <c r="A22" s="240" t="s">
        <v>96</v>
      </c>
      <c r="B22" s="238">
        <f>(B15*(B5-B17)/B4)*B7</f>
        <v>37.5</v>
      </c>
      <c r="C22" s="27"/>
      <c r="D22" s="42" t="s">
        <v>18</v>
      </c>
      <c r="E22" s="27"/>
      <c r="F22" s="27"/>
      <c r="G22" s="27"/>
      <c r="H22" s="27"/>
    </row>
    <row r="23" spans="1:8" ht="20.100000000000001" customHeight="1" x14ac:dyDescent="0.25">
      <c r="A23" s="240"/>
      <c r="B23" s="238"/>
      <c r="C23" s="27"/>
      <c r="D23" s="27"/>
      <c r="E23" s="34"/>
      <c r="F23" s="34"/>
      <c r="G23" s="27"/>
      <c r="H23" s="27"/>
    </row>
    <row r="24" spans="1:8" ht="20.100000000000001" customHeight="1" x14ac:dyDescent="0.25">
      <c r="A24" s="240"/>
      <c r="B24" s="238"/>
      <c r="C24" s="27"/>
      <c r="D24" s="27"/>
      <c r="E24" s="34"/>
      <c r="F24" s="31"/>
      <c r="G24" s="27"/>
      <c r="H24" s="27"/>
    </row>
    <row r="25" spans="1:8" ht="15.75" x14ac:dyDescent="0.25">
      <c r="A25" s="27"/>
      <c r="B25" s="43"/>
      <c r="C25" s="28"/>
      <c r="D25" s="27"/>
      <c r="E25" s="34"/>
      <c r="F25" s="31"/>
      <c r="G25" s="27"/>
      <c r="H25" s="27"/>
    </row>
    <row r="26" spans="1:8" ht="15.75" x14ac:dyDescent="0.25">
      <c r="A26" s="27"/>
      <c r="B26" s="43"/>
      <c r="C26" s="28"/>
      <c r="D26" s="27"/>
      <c r="E26" s="34"/>
      <c r="F26" s="31"/>
      <c r="G26" s="27"/>
      <c r="H26" s="27"/>
    </row>
    <row r="27" spans="1:8" x14ac:dyDescent="0.25">
      <c r="B27" s="19"/>
      <c r="C27" s="19"/>
      <c r="E27" s="5"/>
      <c r="F27" s="6"/>
    </row>
    <row r="28" spans="1:8" x14ac:dyDescent="0.25">
      <c r="B28" s="19"/>
      <c r="C28" s="19"/>
      <c r="E28" s="5"/>
      <c r="F28" s="5"/>
    </row>
    <row r="29" spans="1:8" ht="15.75" customHeight="1" x14ac:dyDescent="0.25">
      <c r="B29" s="19"/>
      <c r="C29" s="19"/>
      <c r="F29" s="5"/>
    </row>
    <row r="30" spans="1:8" x14ac:dyDescent="0.25">
      <c r="B30" s="19"/>
      <c r="C30" s="19"/>
    </row>
    <row r="31" spans="1:8" ht="15" customHeight="1" x14ac:dyDescent="0.25">
      <c r="B31" s="19"/>
      <c r="C31" s="19"/>
    </row>
    <row r="32" spans="1:8" ht="15.75" customHeight="1" x14ac:dyDescent="0.25">
      <c r="B32" s="19"/>
      <c r="C32" s="19"/>
    </row>
    <row r="33" spans="2:3" ht="15" customHeight="1" x14ac:dyDescent="0.25">
      <c r="B33" s="19"/>
      <c r="C33" s="19"/>
    </row>
    <row r="34" spans="2:3" ht="15.75" customHeight="1" x14ac:dyDescent="0.25">
      <c r="B34" s="19"/>
      <c r="C34" s="19"/>
    </row>
    <row r="35" spans="2:3" x14ac:dyDescent="0.25">
      <c r="B35" s="19"/>
      <c r="C35" s="19"/>
    </row>
    <row r="36" spans="2:3" ht="23.25" x14ac:dyDescent="0.35">
      <c r="B36" s="20"/>
      <c r="C36" s="19"/>
    </row>
    <row r="37" spans="2:3" ht="23.25" x14ac:dyDescent="0.35">
      <c r="B37" s="20"/>
      <c r="C37" s="19"/>
    </row>
    <row r="38" spans="2:3" ht="23.25" x14ac:dyDescent="0.35">
      <c r="B38" s="20"/>
      <c r="C38" s="19"/>
    </row>
    <row r="39" spans="2:3" x14ac:dyDescent="0.25">
      <c r="B39" s="21"/>
      <c r="C39" s="19"/>
    </row>
    <row r="40" spans="2:3" x14ac:dyDescent="0.25">
      <c r="B40" s="19"/>
      <c r="C40" s="19"/>
    </row>
    <row r="41" spans="2:3" x14ac:dyDescent="0.25">
      <c r="B41" s="19"/>
      <c r="C41" s="19"/>
    </row>
    <row r="42" spans="2:3" x14ac:dyDescent="0.25">
      <c r="B42" s="19"/>
      <c r="C42" s="19"/>
    </row>
    <row r="43" spans="2:3" x14ac:dyDescent="0.25">
      <c r="B43" s="19"/>
      <c r="C43" s="19"/>
    </row>
    <row r="44" spans="2:3" x14ac:dyDescent="0.25">
      <c r="B44" s="19"/>
      <c r="C44" s="19"/>
    </row>
    <row r="45" spans="2:3" x14ac:dyDescent="0.25">
      <c r="B45" s="19"/>
      <c r="C45" s="19"/>
    </row>
    <row r="46" spans="2:3" x14ac:dyDescent="0.25">
      <c r="B46" s="19"/>
      <c r="C46" s="19"/>
    </row>
    <row r="47" spans="2:3" x14ac:dyDescent="0.25">
      <c r="B47" s="19"/>
      <c r="C47" s="19"/>
    </row>
  </sheetData>
  <sheetProtection password="CC35" sheet="1" objects="1" scenarios="1" selectLockedCells="1"/>
  <scenarios current="0" show="0">
    <scenario name="CALCARIO" locked="1" count="1" user="Tamara" comment="Criado por Tamara em 05/03/2020">
      <inputCells r="F25" val=""/>
    </scenario>
  </scenarios>
  <dataConsolidate function="average">
    <dataRefs count="1">
      <dataRef ref="A14:B21" sheet="RECOMENDAÇÃO DE CALAGEM"/>
    </dataRefs>
  </dataConsolidate>
  <mergeCells count="21">
    <mergeCell ref="A17:A18"/>
    <mergeCell ref="A19:A21"/>
    <mergeCell ref="A22:A24"/>
    <mergeCell ref="A1:F1"/>
    <mergeCell ref="E7:E8"/>
    <mergeCell ref="E4:F6"/>
    <mergeCell ref="A11:A12"/>
    <mergeCell ref="A13:A14"/>
    <mergeCell ref="A9:A10"/>
    <mergeCell ref="A7:A8"/>
    <mergeCell ref="A15:A16"/>
    <mergeCell ref="B9:B10"/>
    <mergeCell ref="B5:B6"/>
    <mergeCell ref="A5:A6"/>
    <mergeCell ref="B19:B21"/>
    <mergeCell ref="B7:B8"/>
    <mergeCell ref="B11:B12"/>
    <mergeCell ref="B13:B14"/>
    <mergeCell ref="B15:B16"/>
    <mergeCell ref="B17:B18"/>
    <mergeCell ref="B22:B24"/>
  </mergeCells>
  <conditionalFormatting sqref="B13">
    <cfRule type="containsText" dxfId="17" priority="13" operator="containsText" text="BOM">
      <formula>NOT(ISERROR(SEARCH("BOM",B13)))</formula>
    </cfRule>
    <cfRule type="containsText" dxfId="16" priority="14" operator="containsText" text="MÉDIO">
      <formula>NOT(ISERROR(SEARCH("MÉDIO",B13)))</formula>
    </cfRule>
    <cfRule type="containsText" dxfId="15" priority="15" operator="containsText" text="CORRIGIR">
      <formula>NOT(ISERROR(SEARCH("CORRIGIR",B13)))</formula>
    </cfRule>
  </conditionalFormatting>
  <conditionalFormatting sqref="F18">
    <cfRule type="cellIs" dxfId="14" priority="9" operator="lessThan">
      <formula>$F$12</formula>
    </cfRule>
    <cfRule type="cellIs" dxfId="13" priority="10" operator="greaterThan">
      <formula>$F$12</formula>
    </cfRule>
  </conditionalFormatting>
  <conditionalFormatting sqref="F12">
    <cfRule type="cellIs" dxfId="12" priority="7" operator="lessThan">
      <formula>$F$18</formula>
    </cfRule>
    <cfRule type="cellIs" dxfId="11" priority="8" operator="greaterThan">
      <formula>$F$18</formula>
    </cfRule>
  </conditionalFormatting>
  <conditionalFormatting sqref="B11">
    <cfRule type="cellIs" dxfId="10" priority="4" operator="between">
      <formula>4.5</formula>
      <formula>6.9</formula>
    </cfRule>
    <cfRule type="cellIs" dxfId="9" priority="5" operator="greaterThan">
      <formula>6.9</formula>
    </cfRule>
    <cfRule type="cellIs" dxfId="8" priority="6" operator="lessThan">
      <formula>4.5</formula>
    </cfRule>
  </conditionalFormatting>
  <pageMargins left="0.511811024" right="0.511811024" top="0.78740157499999996" bottom="0.78740157499999996" header="0.31496062000000002" footer="0.31496062000000002"/>
  <pageSetup paperSize="9" orientation="portrait" horizontalDpi="300" verticalDpi="30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5130" r:id="rId4" name="Drop Down 10">
              <controlPr locked="0" defaultSize="0" autoLine="0" autoPict="0">
                <anchor moveWithCells="1">
                  <from>
                    <xdr:col>0</xdr:col>
                    <xdr:colOff>3248025</xdr:colOff>
                    <xdr:row>4</xdr:row>
                    <xdr:rowOff>19050</xdr:rowOff>
                  </from>
                  <to>
                    <xdr:col>0</xdr:col>
                    <xdr:colOff>5162550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5133" r:id="rId5" name="Drop Down 13">
              <controlPr locked="0" defaultSize="0" autoLine="0" autoPict="0">
                <anchor moveWithCells="1">
                  <from>
                    <xdr:col>1</xdr:col>
                    <xdr:colOff>9525</xdr:colOff>
                    <xdr:row>8</xdr:row>
                    <xdr:rowOff>9525</xdr:rowOff>
                  </from>
                  <to>
                    <xdr:col>2</xdr:col>
                    <xdr:colOff>0</xdr:colOff>
                    <xdr:row>10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Plan4">
    <tabColor theme="9" tint="-0.249977111117893"/>
  </sheetPr>
  <dimension ref="A1:AC55"/>
  <sheetViews>
    <sheetView showGridLines="0" tabSelected="1" zoomScale="70" zoomScaleNormal="70" workbookViewId="0">
      <pane ySplit="1" topLeftCell="A2" activePane="bottomLeft" state="frozen"/>
      <selection pane="bottomLeft" activeCell="C8" sqref="C8"/>
    </sheetView>
  </sheetViews>
  <sheetFormatPr defaultRowHeight="15" x14ac:dyDescent="0.25"/>
  <cols>
    <col min="1" max="1" width="30.7109375" customWidth="1"/>
    <col min="2" max="2" width="71" bestFit="1" customWidth="1"/>
    <col min="3" max="3" width="30.7109375" customWidth="1"/>
    <col min="4" max="4" width="18.140625" customWidth="1"/>
    <col min="5" max="5" width="3.140625" style="9" customWidth="1"/>
    <col min="6" max="6" width="26" style="9" customWidth="1"/>
    <col min="7" max="7" width="54.42578125" customWidth="1"/>
    <col min="8" max="8" width="26.140625" customWidth="1"/>
    <col min="9" max="9" width="45.5703125" customWidth="1"/>
    <col min="10" max="10" width="37.85546875" customWidth="1"/>
    <col min="11" max="11" width="50.28515625" customWidth="1"/>
    <col min="12" max="12" width="27.28515625" customWidth="1"/>
    <col min="13" max="13" width="12.42578125" customWidth="1"/>
    <col min="14" max="14" width="36.7109375" customWidth="1"/>
    <col min="15" max="15" width="56.85546875" customWidth="1"/>
    <col min="16" max="16" width="83.5703125" customWidth="1"/>
    <col min="17" max="17" width="29.5703125" customWidth="1"/>
    <col min="18" max="18" width="23.85546875" customWidth="1"/>
    <col min="19" max="19" width="25.5703125" customWidth="1"/>
    <col min="20" max="20" width="29.140625" customWidth="1"/>
    <col min="21" max="21" width="58.7109375" customWidth="1"/>
    <col min="22" max="22" width="33.42578125" customWidth="1"/>
    <col min="23" max="23" width="46.7109375" customWidth="1"/>
    <col min="25" max="25" width="24.140625" customWidth="1"/>
    <col min="26" max="26" width="42.42578125" customWidth="1"/>
    <col min="27" max="27" width="20.5703125" customWidth="1"/>
    <col min="28" max="28" width="16.140625" customWidth="1"/>
  </cols>
  <sheetData>
    <row r="1" spans="1:24" ht="68.25" customHeight="1" x14ac:dyDescent="0.25">
      <c r="A1" s="279" t="s">
        <v>27</v>
      </c>
      <c r="B1" s="279"/>
      <c r="C1" s="279"/>
      <c r="D1" s="279"/>
      <c r="E1" s="279"/>
      <c r="F1" s="279"/>
      <c r="G1" s="279"/>
      <c r="H1" s="279"/>
      <c r="I1" s="279"/>
      <c r="J1" s="279"/>
      <c r="K1" s="279"/>
      <c r="L1" s="279"/>
      <c r="M1" s="279"/>
      <c r="N1" s="279"/>
    </row>
    <row r="2" spans="1:24" ht="17.25" customHeight="1" thickBot="1" x14ac:dyDescent="0.3">
      <c r="A2" s="8"/>
      <c r="B2" s="8"/>
      <c r="C2" s="8"/>
      <c r="D2" s="8"/>
      <c r="E2" s="8"/>
      <c r="G2" s="8"/>
      <c r="H2" s="8"/>
      <c r="I2" s="8"/>
      <c r="J2" s="8"/>
      <c r="K2" s="9"/>
      <c r="L2" s="9"/>
      <c r="M2" s="9"/>
      <c r="N2" s="9"/>
    </row>
    <row r="3" spans="1:24" ht="22.5" x14ac:dyDescent="0.45">
      <c r="A3" s="251" t="s">
        <v>31</v>
      </c>
      <c r="B3" s="252"/>
      <c r="C3" s="52"/>
      <c r="D3" s="52"/>
      <c r="E3" s="27"/>
      <c r="F3" s="27"/>
      <c r="G3" s="86">
        <v>100</v>
      </c>
      <c r="H3" s="87"/>
      <c r="I3" s="87"/>
      <c r="J3" s="87"/>
      <c r="K3" s="27"/>
      <c r="L3" s="27"/>
      <c r="M3" s="27"/>
      <c r="N3" s="27"/>
      <c r="O3" s="63"/>
      <c r="P3" s="27"/>
      <c r="Q3" s="27"/>
      <c r="R3" s="27"/>
      <c r="S3" s="27"/>
    </row>
    <row r="4" spans="1:24" ht="25.5" customHeight="1" x14ac:dyDescent="0.45">
      <c r="A4" s="253"/>
      <c r="B4" s="254"/>
      <c r="C4" s="52"/>
      <c r="D4" s="52"/>
      <c r="E4" s="27"/>
      <c r="F4" s="27"/>
      <c r="G4" s="27"/>
      <c r="H4" s="27"/>
      <c r="I4" s="27"/>
      <c r="J4" s="27"/>
      <c r="K4" s="88"/>
      <c r="L4" s="27"/>
      <c r="M4" s="27"/>
      <c r="N4" s="27"/>
      <c r="O4" s="63"/>
      <c r="P4" s="27"/>
      <c r="Q4" s="27"/>
      <c r="R4" s="27"/>
      <c r="S4" s="27"/>
    </row>
    <row r="5" spans="1:24" ht="27" customHeight="1" x14ac:dyDescent="0.45">
      <c r="A5" s="309" t="s">
        <v>14</v>
      </c>
      <c r="B5" s="255" t="s">
        <v>39</v>
      </c>
      <c r="C5" s="52"/>
      <c r="D5" s="52"/>
      <c r="E5" s="27"/>
      <c r="F5" s="27"/>
      <c r="G5" s="27"/>
      <c r="H5" s="27"/>
      <c r="I5" s="27"/>
      <c r="J5" s="27"/>
      <c r="K5" s="89"/>
      <c r="L5" s="27"/>
      <c r="M5" s="27"/>
      <c r="N5" s="27"/>
      <c r="O5" s="82"/>
      <c r="P5" s="27"/>
      <c r="Q5" s="27"/>
      <c r="R5" s="27"/>
      <c r="S5" s="27"/>
    </row>
    <row r="6" spans="1:24" ht="25.5" customHeight="1" x14ac:dyDescent="0.45">
      <c r="A6" s="309"/>
      <c r="B6" s="255"/>
      <c r="C6" s="164">
        <v>3</v>
      </c>
      <c r="D6" s="52"/>
      <c r="E6" s="27"/>
      <c r="F6" s="27"/>
      <c r="G6" s="27"/>
      <c r="H6" s="27"/>
      <c r="I6" s="27"/>
      <c r="J6" s="27"/>
      <c r="K6" s="89"/>
      <c r="L6" s="27"/>
      <c r="M6" s="27"/>
      <c r="N6" s="27"/>
      <c r="O6" s="83" t="s">
        <v>37</v>
      </c>
      <c r="P6" s="35"/>
      <c r="Q6" s="35"/>
      <c r="R6" s="35"/>
      <c r="S6" s="35"/>
    </row>
    <row r="7" spans="1:24" ht="22.5" x14ac:dyDescent="0.45">
      <c r="A7" s="259" t="s">
        <v>41</v>
      </c>
      <c r="B7" s="255" t="s">
        <v>89</v>
      </c>
      <c r="C7" s="165"/>
      <c r="D7" s="52"/>
      <c r="E7" s="27"/>
      <c r="F7" s="27"/>
      <c r="G7" s="27"/>
      <c r="H7" s="27"/>
      <c r="I7" s="27"/>
      <c r="J7" s="27"/>
      <c r="K7" s="89"/>
      <c r="L7" s="27"/>
      <c r="M7" s="27"/>
      <c r="N7" s="27"/>
      <c r="O7" s="83" t="s">
        <v>42</v>
      </c>
      <c r="P7" s="35"/>
      <c r="Q7" s="35"/>
      <c r="R7" s="35"/>
      <c r="S7" s="35"/>
    </row>
    <row r="8" spans="1:24" ht="22.5" x14ac:dyDescent="0.45">
      <c r="A8" s="260"/>
      <c r="B8" s="255"/>
      <c r="C8" s="155">
        <v>4</v>
      </c>
      <c r="D8" s="52"/>
      <c r="E8" s="27"/>
      <c r="F8" s="27"/>
      <c r="G8" s="27"/>
      <c r="H8" s="27"/>
      <c r="I8" s="27"/>
      <c r="J8" s="27"/>
      <c r="K8" s="89"/>
      <c r="O8" s="65"/>
      <c r="P8" s="30"/>
      <c r="Q8" s="30"/>
      <c r="R8" s="30"/>
      <c r="S8" s="30"/>
      <c r="T8" s="5"/>
      <c r="U8" s="5"/>
      <c r="V8" s="5"/>
      <c r="W8" s="5"/>
      <c r="X8" s="5"/>
    </row>
    <row r="9" spans="1:24" ht="18" customHeight="1" x14ac:dyDescent="0.25">
      <c r="A9" s="278"/>
      <c r="B9" s="278"/>
      <c r="C9" s="278"/>
      <c r="D9" s="278"/>
      <c r="E9" s="27"/>
      <c r="F9" s="27"/>
      <c r="G9" s="27"/>
      <c r="H9" s="27"/>
      <c r="I9" s="27"/>
      <c r="J9" s="27"/>
      <c r="K9" s="89"/>
      <c r="P9" s="30"/>
      <c r="Q9" s="30"/>
      <c r="R9" s="30"/>
      <c r="S9" s="30"/>
      <c r="T9" s="5"/>
      <c r="U9" s="5"/>
      <c r="V9" s="5"/>
      <c r="W9" s="5"/>
      <c r="X9" s="5"/>
    </row>
    <row r="10" spans="1:24" ht="0.75" customHeight="1" thickBot="1" x14ac:dyDescent="0.3">
      <c r="A10" s="278"/>
      <c r="B10" s="278"/>
      <c r="C10" s="278"/>
      <c r="D10" s="278"/>
      <c r="E10" s="90"/>
      <c r="F10" s="27"/>
      <c r="G10" s="27"/>
      <c r="H10" s="27"/>
      <c r="I10" s="27"/>
      <c r="J10" s="27"/>
      <c r="K10" s="91">
        <f>SUM(A34:C34)*100</f>
        <v>15000</v>
      </c>
      <c r="P10" s="30"/>
      <c r="Q10" s="30"/>
      <c r="R10" s="30"/>
      <c r="S10" s="30"/>
      <c r="T10" s="5"/>
      <c r="U10" s="5"/>
      <c r="V10" s="5"/>
      <c r="W10" s="5"/>
      <c r="X10" s="5"/>
    </row>
    <row r="11" spans="1:24" ht="51" customHeight="1" thickBot="1" x14ac:dyDescent="0.35">
      <c r="A11" s="280" t="s">
        <v>64</v>
      </c>
      <c r="B11" s="281"/>
      <c r="C11" s="282"/>
      <c r="D11" s="24"/>
      <c r="E11" s="90"/>
      <c r="F11" s="27"/>
      <c r="G11" s="27"/>
      <c r="H11" s="27"/>
      <c r="I11" s="27"/>
      <c r="J11" s="27"/>
      <c r="K11" s="89"/>
      <c r="P11" s="30"/>
      <c r="Q11" s="30"/>
      <c r="R11" s="30"/>
      <c r="S11" s="30"/>
      <c r="T11" s="5"/>
      <c r="U11" s="5"/>
      <c r="V11" s="5"/>
      <c r="W11" s="5"/>
      <c r="X11" s="5"/>
    </row>
    <row r="12" spans="1:24" s="9" customFormat="1" ht="25.5" customHeight="1" thickBot="1" x14ac:dyDescent="0.45">
      <c r="A12" s="256" t="str">
        <f>IF(C12&lt;=8,A15,IF(C12&lt;=12,A16,IF(C12&gt;=12.1,A17,)))</f>
        <v>BOM P²</v>
      </c>
      <c r="B12" s="257"/>
      <c r="C12" s="173">
        <f>VLOOKUP(B5,'DADOS DA ANALISE DE SOLO'!$B$10:$M$50,3,0)</f>
        <v>22</v>
      </c>
      <c r="D12" s="24"/>
      <c r="E12" s="90"/>
      <c r="F12" s="27"/>
      <c r="G12" s="27"/>
      <c r="H12" s="27"/>
      <c r="I12" s="27"/>
      <c r="J12" s="27"/>
      <c r="K12" s="89"/>
      <c r="L12" s="27"/>
      <c r="M12" s="27"/>
      <c r="N12" s="27"/>
      <c r="O12" s="65"/>
      <c r="P12" s="30"/>
      <c r="Q12" s="30"/>
      <c r="R12" s="30"/>
      <c r="S12" s="30"/>
      <c r="T12" s="5"/>
      <c r="U12" s="5"/>
      <c r="V12" s="5"/>
      <c r="W12" s="5"/>
      <c r="X12" s="5"/>
    </row>
    <row r="13" spans="1:24" ht="27.75" customHeight="1" x14ac:dyDescent="0.45">
      <c r="A13" s="54"/>
      <c r="B13" s="54"/>
      <c r="C13" s="55"/>
      <c r="D13" s="55"/>
      <c r="E13" s="90"/>
      <c r="F13" s="27"/>
      <c r="G13" s="27"/>
      <c r="H13" s="27"/>
      <c r="I13" s="27"/>
      <c r="J13" s="27"/>
      <c r="K13" s="89"/>
      <c r="L13" s="27"/>
      <c r="M13" s="27"/>
      <c r="N13" s="27"/>
      <c r="O13" s="65"/>
      <c r="P13" s="30"/>
      <c r="Q13" s="30"/>
      <c r="R13" s="30"/>
      <c r="S13" s="30"/>
      <c r="T13" s="5"/>
      <c r="U13" s="5"/>
      <c r="V13" s="5"/>
      <c r="W13" s="5"/>
      <c r="X13" s="5"/>
    </row>
    <row r="14" spans="1:24" ht="22.5" x14ac:dyDescent="0.45">
      <c r="A14" s="56" t="s">
        <v>72</v>
      </c>
      <c r="B14" s="56">
        <v>20</v>
      </c>
      <c r="C14" s="55"/>
      <c r="D14" s="55"/>
      <c r="E14" s="90"/>
      <c r="F14" s="27"/>
      <c r="G14" s="27"/>
      <c r="H14" s="27"/>
      <c r="I14" s="27"/>
      <c r="J14" s="27"/>
      <c r="K14" s="89"/>
      <c r="L14" s="27"/>
      <c r="M14" s="27"/>
      <c r="N14" s="27"/>
      <c r="O14" s="65"/>
      <c r="P14" s="30"/>
      <c r="Q14" s="30"/>
      <c r="R14" s="30"/>
      <c r="S14" s="30"/>
      <c r="T14" s="5"/>
      <c r="U14" s="5"/>
      <c r="V14" s="5"/>
      <c r="W14" s="5"/>
      <c r="X14" s="5"/>
    </row>
    <row r="15" spans="1:24" ht="22.5" x14ac:dyDescent="0.45">
      <c r="A15" s="56" t="s">
        <v>73</v>
      </c>
      <c r="B15" s="56">
        <f>VLOOKUP($B$7,$U$35:$AC$47,2,0)</f>
        <v>80</v>
      </c>
      <c r="C15" s="55"/>
      <c r="D15" s="55"/>
      <c r="E15" s="90"/>
      <c r="F15" s="27"/>
      <c r="G15" s="27"/>
      <c r="H15" s="27"/>
      <c r="I15" s="27"/>
      <c r="J15" s="27"/>
      <c r="K15" s="89"/>
      <c r="L15" s="63"/>
      <c r="M15" s="63"/>
      <c r="N15" s="63"/>
      <c r="O15" s="65"/>
      <c r="P15" s="30"/>
      <c r="Q15" s="30"/>
      <c r="R15" s="30"/>
      <c r="S15" s="30"/>
      <c r="T15" s="6"/>
      <c r="U15" s="6"/>
      <c r="V15" s="6"/>
      <c r="W15" s="6"/>
      <c r="X15" s="5"/>
    </row>
    <row r="16" spans="1:24" ht="22.5" x14ac:dyDescent="0.45">
      <c r="A16" s="56" t="s">
        <v>74</v>
      </c>
      <c r="B16" s="56">
        <f>VLOOKUP($B$7,$U$35:$AC$45,3,0)</f>
        <v>60</v>
      </c>
      <c r="C16" s="55"/>
      <c r="D16" s="55"/>
      <c r="E16" s="90"/>
      <c r="F16" s="27"/>
      <c r="G16" s="92"/>
      <c r="H16" s="27"/>
      <c r="I16" s="27"/>
      <c r="J16" s="27"/>
      <c r="K16" s="89"/>
      <c r="L16" s="63"/>
      <c r="M16" s="84">
        <f>SUM(L39:N39)*100</f>
        <v>14000</v>
      </c>
      <c r="N16" s="82"/>
      <c r="O16" s="65"/>
      <c r="P16" s="93"/>
      <c r="Q16" s="93"/>
      <c r="R16" s="93"/>
      <c r="S16" s="93"/>
      <c r="T16" s="12"/>
      <c r="U16" s="12"/>
      <c r="V16" s="12"/>
      <c r="W16" s="12"/>
      <c r="X16" s="6"/>
    </row>
    <row r="17" spans="1:29" ht="23.25" thickBot="1" x14ac:dyDescent="0.5">
      <c r="A17" s="56" t="s">
        <v>75</v>
      </c>
      <c r="B17" s="56">
        <f>VLOOKUP($B$7,$U$35:$AC$45,4,0)</f>
        <v>30</v>
      </c>
      <c r="C17" s="55"/>
      <c r="D17" s="55"/>
      <c r="E17" s="90"/>
      <c r="F17" s="27"/>
      <c r="G17" s="27"/>
      <c r="H17" s="27"/>
      <c r="I17" s="27"/>
      <c r="J17" s="27"/>
      <c r="K17" s="27"/>
      <c r="L17" s="63"/>
      <c r="M17" s="84">
        <f>SUM(L41:N41)</f>
        <v>140</v>
      </c>
      <c r="N17" s="63"/>
      <c r="O17" s="64"/>
      <c r="P17" s="93"/>
      <c r="Q17" s="93"/>
      <c r="R17" s="93"/>
      <c r="S17" s="93"/>
      <c r="T17" s="12"/>
      <c r="U17" s="12"/>
      <c r="V17" s="12"/>
      <c r="X17" s="4"/>
      <c r="Y17" s="4"/>
      <c r="Z17" s="4"/>
      <c r="AA17" s="4"/>
    </row>
    <row r="18" spans="1:29" ht="27.75" x14ac:dyDescent="0.4">
      <c r="A18" s="251" t="s">
        <v>20</v>
      </c>
      <c r="B18" s="261"/>
      <c r="C18" s="252"/>
      <c r="D18" s="24"/>
      <c r="E18" s="27"/>
      <c r="F18" s="27"/>
      <c r="G18" s="89"/>
      <c r="H18" s="27"/>
      <c r="I18" s="27"/>
      <c r="J18" s="27"/>
      <c r="K18" s="89"/>
      <c r="L18" s="63"/>
      <c r="M18" s="63"/>
      <c r="N18" s="82"/>
      <c r="O18" s="65"/>
      <c r="P18" s="35"/>
      <c r="Q18" s="35"/>
      <c r="R18" s="35"/>
      <c r="S18" s="35"/>
      <c r="X18" s="4"/>
      <c r="Y18" s="14" t="s">
        <v>50</v>
      </c>
      <c r="Z18" s="4"/>
      <c r="AA18" s="4"/>
    </row>
    <row r="19" spans="1:29" ht="25.5" x14ac:dyDescent="0.4">
      <c r="A19" s="253"/>
      <c r="B19" s="262"/>
      <c r="C19" s="254"/>
      <c r="D19" s="24"/>
      <c r="E19" s="27"/>
      <c r="F19" s="94"/>
      <c r="G19" s="89"/>
      <c r="H19" s="27"/>
      <c r="I19" s="27"/>
      <c r="J19" s="27"/>
      <c r="K19" s="89"/>
      <c r="L19" s="63"/>
      <c r="M19" s="63"/>
      <c r="N19" s="82"/>
      <c r="O19" s="64"/>
      <c r="P19" s="35"/>
      <c r="Q19" s="35"/>
      <c r="R19" s="35"/>
      <c r="S19" s="35"/>
      <c r="X19" s="4"/>
      <c r="Y19" s="15">
        <v>10</v>
      </c>
      <c r="Z19" s="4"/>
      <c r="AA19" s="4"/>
    </row>
    <row r="20" spans="1:29" ht="26.25" thickBot="1" x14ac:dyDescent="0.35">
      <c r="A20" s="283" t="str">
        <f>IF(C20&lt;=40,A22,IF(C20&lt;=70,A23,IF(C20&gt;=71,A24,)))</f>
        <v>BAIXO K²</v>
      </c>
      <c r="B20" s="284"/>
      <c r="C20" s="182">
        <f>VLOOKUP(B5,'DADOS DA ANALISE DE SOLO'!B10:M50,4,0)</f>
        <v>0.4</v>
      </c>
      <c r="D20" s="24"/>
      <c r="E20" s="27"/>
      <c r="F20" s="27"/>
      <c r="G20" s="27"/>
      <c r="H20" s="27"/>
      <c r="I20" s="27"/>
      <c r="J20" s="27"/>
      <c r="K20" s="89"/>
      <c r="L20" s="27"/>
      <c r="M20" s="27"/>
      <c r="N20" s="27"/>
      <c r="O20" s="35"/>
      <c r="P20" s="35"/>
      <c r="Q20" s="35"/>
      <c r="R20" s="35"/>
      <c r="S20" s="35"/>
      <c r="X20" s="4"/>
      <c r="Y20" s="15">
        <v>20</v>
      </c>
      <c r="Z20" s="4"/>
      <c r="AA20" s="4"/>
    </row>
    <row r="21" spans="1:29" ht="22.5" x14ac:dyDescent="0.25">
      <c r="A21" s="153"/>
      <c r="B21" s="153"/>
      <c r="C21" s="58"/>
      <c r="D21" s="58"/>
      <c r="E21" s="95"/>
      <c r="F21" s="27"/>
      <c r="G21" s="27"/>
      <c r="H21" s="27"/>
      <c r="I21" s="27"/>
      <c r="J21" s="27"/>
      <c r="K21" s="92"/>
      <c r="L21" s="27"/>
      <c r="M21" s="27"/>
      <c r="N21" s="27"/>
      <c r="O21" s="35"/>
      <c r="P21" s="35"/>
      <c r="Q21" s="35"/>
      <c r="R21" s="35"/>
      <c r="S21" s="35"/>
      <c r="X21" s="4"/>
      <c r="Y21" s="4"/>
      <c r="Z21" s="4"/>
      <c r="AA21" s="4"/>
    </row>
    <row r="22" spans="1:29" s="9" customFormat="1" ht="22.5" x14ac:dyDescent="0.45">
      <c r="A22" s="56" t="s">
        <v>76</v>
      </c>
      <c r="B22" s="56">
        <f>VLOOKUP($B$7,$U$35:$AC$45,5,0)</f>
        <v>100</v>
      </c>
      <c r="C22" s="55"/>
      <c r="D22" s="55"/>
      <c r="E22" s="90"/>
      <c r="F22" s="27"/>
      <c r="G22" s="27"/>
      <c r="H22" s="27"/>
      <c r="I22" s="27"/>
      <c r="J22" s="27"/>
      <c r="K22" s="89"/>
      <c r="L22" s="27"/>
      <c r="M22" s="27"/>
      <c r="N22" s="27"/>
      <c r="O22" s="35"/>
      <c r="P22" s="35"/>
      <c r="Q22" s="35"/>
      <c r="R22" s="35"/>
      <c r="S22" s="35"/>
      <c r="X22" s="4"/>
      <c r="Y22" s="4"/>
      <c r="Z22" s="4"/>
      <c r="AA22" s="4"/>
    </row>
    <row r="23" spans="1:29" s="9" customFormat="1" ht="22.5" x14ac:dyDescent="0.45">
      <c r="A23" s="56" t="s">
        <v>77</v>
      </c>
      <c r="B23" s="56">
        <f>VLOOKUP($B$7,$U$35:$AC$45,6,0)</f>
        <v>80</v>
      </c>
      <c r="C23" s="55"/>
      <c r="D23" s="59"/>
      <c r="E23" s="96"/>
      <c r="F23" s="27"/>
      <c r="G23" s="27"/>
      <c r="H23" s="27"/>
      <c r="I23" s="27"/>
      <c r="J23" s="27"/>
      <c r="K23" s="97"/>
      <c r="L23" s="27"/>
      <c r="M23" s="27"/>
      <c r="N23" s="27"/>
      <c r="O23" s="35"/>
      <c r="P23" s="35"/>
      <c r="Q23" s="35"/>
      <c r="R23" s="35"/>
      <c r="S23" s="35"/>
      <c r="X23" s="4"/>
      <c r="Y23" s="4"/>
      <c r="Z23" s="4"/>
      <c r="AA23" s="4"/>
    </row>
    <row r="24" spans="1:29" ht="22.5" x14ac:dyDescent="0.45">
      <c r="A24" s="56" t="s">
        <v>78</v>
      </c>
      <c r="B24" s="56">
        <f>VLOOKUP($B$7,$U$35:$AC$45,7,0)</f>
        <v>40</v>
      </c>
      <c r="C24" s="55"/>
      <c r="D24" s="59"/>
      <c r="E24" s="96"/>
      <c r="F24" s="98"/>
      <c r="G24" s="27"/>
      <c r="H24" s="27"/>
      <c r="I24" s="27"/>
      <c r="J24" s="27"/>
      <c r="K24" s="89"/>
      <c r="L24" s="27"/>
      <c r="M24" s="27"/>
      <c r="N24" s="27"/>
      <c r="O24" s="35"/>
      <c r="P24" s="35"/>
      <c r="Q24" s="35"/>
      <c r="R24" s="35"/>
      <c r="S24" s="35"/>
      <c r="X24" s="4"/>
      <c r="Y24" s="4"/>
      <c r="Z24" s="4"/>
      <c r="AA24" s="4"/>
    </row>
    <row r="25" spans="1:29" ht="22.5" x14ac:dyDescent="0.45">
      <c r="A25" s="56" t="s">
        <v>79</v>
      </c>
      <c r="B25" s="56">
        <f>VLOOKUP($B$7,$U$35:$AC$45,8,0)</f>
        <v>80</v>
      </c>
      <c r="C25" s="55"/>
      <c r="D25" s="59"/>
      <c r="E25" s="96"/>
      <c r="F25" s="98"/>
      <c r="G25" s="27"/>
      <c r="H25" s="27"/>
      <c r="I25" s="27"/>
      <c r="J25" s="27"/>
      <c r="K25" s="89"/>
      <c r="L25" s="27"/>
      <c r="M25" s="27"/>
      <c r="N25" s="27"/>
      <c r="O25" s="35"/>
      <c r="P25" s="35"/>
      <c r="Q25" s="35"/>
      <c r="R25" s="35"/>
      <c r="S25" s="35"/>
      <c r="X25" s="4"/>
      <c r="Y25" s="4"/>
      <c r="Z25" s="4"/>
      <c r="AA25" s="4"/>
    </row>
    <row r="26" spans="1:29" ht="22.5" x14ac:dyDescent="0.45">
      <c r="A26" s="54"/>
      <c r="B26" s="54"/>
      <c r="C26" s="48"/>
      <c r="D26" s="49"/>
      <c r="E26" s="99"/>
      <c r="F26" s="88"/>
      <c r="G26" s="27"/>
      <c r="H26" s="27"/>
      <c r="I26" s="27"/>
      <c r="J26" s="27"/>
      <c r="K26" s="100"/>
      <c r="L26" s="27"/>
      <c r="M26" s="27"/>
      <c r="N26" s="27"/>
      <c r="O26" s="35"/>
      <c r="P26" s="35"/>
      <c r="Q26" s="35"/>
      <c r="R26" s="35"/>
      <c r="S26" s="35"/>
      <c r="X26" s="4"/>
      <c r="Y26" s="4"/>
      <c r="Z26" s="4"/>
      <c r="AA26" s="4"/>
    </row>
    <row r="27" spans="1:29" ht="22.5" x14ac:dyDescent="0.45">
      <c r="A27" s="52"/>
      <c r="B27" s="52"/>
      <c r="C27" s="48"/>
      <c r="D27" s="49"/>
      <c r="E27" s="99"/>
      <c r="F27" s="88"/>
      <c r="G27" s="27"/>
      <c r="H27" s="27"/>
      <c r="I27" s="27"/>
      <c r="J27" s="27"/>
      <c r="K27" s="101"/>
      <c r="L27" s="27"/>
      <c r="M27" s="27"/>
      <c r="N27" s="27"/>
      <c r="O27" s="35"/>
      <c r="P27" s="35"/>
      <c r="Q27" s="35"/>
      <c r="R27" s="35"/>
      <c r="S27" s="35"/>
      <c r="X27" s="4"/>
      <c r="Y27" s="4"/>
      <c r="Z27" s="4"/>
      <c r="AA27" s="4"/>
    </row>
    <row r="28" spans="1:29" ht="22.5" x14ac:dyDescent="0.45">
      <c r="A28" s="48"/>
      <c r="B28" s="48"/>
      <c r="C28" s="48"/>
      <c r="D28" s="49"/>
      <c r="E28" s="99"/>
      <c r="F28" s="88"/>
      <c r="G28" s="27"/>
      <c r="H28" s="27"/>
      <c r="I28" s="27"/>
      <c r="J28" s="27"/>
      <c r="K28" s="101"/>
      <c r="L28" s="27"/>
      <c r="M28" s="27"/>
      <c r="N28" s="27"/>
      <c r="O28" s="35"/>
      <c r="P28" s="35"/>
      <c r="Q28" s="35"/>
      <c r="R28" s="35"/>
      <c r="S28" s="35"/>
      <c r="X28" s="4"/>
      <c r="Y28" s="4"/>
      <c r="Z28" s="4"/>
      <c r="AA28" s="4"/>
    </row>
    <row r="29" spans="1:29" s="9" customFormat="1" ht="23.25" thickBot="1" x14ac:dyDescent="0.5">
      <c r="A29" s="48"/>
      <c r="B29" s="48"/>
      <c r="C29" s="48"/>
      <c r="D29" s="60"/>
      <c r="E29" s="102"/>
      <c r="F29" s="88"/>
      <c r="G29" s="27"/>
      <c r="H29" s="27"/>
      <c r="I29" s="27"/>
      <c r="J29" s="27"/>
      <c r="K29" s="101"/>
      <c r="L29" s="27"/>
      <c r="M29" s="27"/>
      <c r="N29" s="27"/>
      <c r="O29" s="35"/>
      <c r="P29" s="35"/>
      <c r="Q29" s="35"/>
      <c r="R29" s="35"/>
      <c r="S29" s="35"/>
      <c r="X29" s="4"/>
      <c r="Y29" s="4"/>
      <c r="Z29" s="4"/>
      <c r="AA29" s="4"/>
    </row>
    <row r="30" spans="1:29" ht="25.5" thickBot="1" x14ac:dyDescent="0.5">
      <c r="A30" s="294" t="s">
        <v>59</v>
      </c>
      <c r="B30" s="295"/>
      <c r="C30" s="296"/>
      <c r="D30" s="50"/>
      <c r="E30" s="103"/>
      <c r="F30" s="88"/>
      <c r="G30" s="306" t="s">
        <v>32</v>
      </c>
      <c r="H30" s="307"/>
      <c r="I30" s="307"/>
      <c r="J30" s="308"/>
      <c r="K30" s="101"/>
      <c r="L30" s="27"/>
      <c r="M30" s="27"/>
      <c r="N30" s="27"/>
      <c r="O30" s="27"/>
      <c r="P30" s="263" t="s">
        <v>32</v>
      </c>
      <c r="Q30" s="264"/>
      <c r="R30" s="264"/>
      <c r="S30" s="265"/>
      <c r="T30" s="11"/>
      <c r="U30" s="11"/>
      <c r="W30" s="17"/>
      <c r="X30" s="4"/>
      <c r="Y30" s="4"/>
      <c r="Z30" s="4"/>
      <c r="AA30" s="4"/>
    </row>
    <row r="31" spans="1:29" ht="23.25" thickBot="1" x14ac:dyDescent="0.5">
      <c r="A31" s="297"/>
      <c r="B31" s="298"/>
      <c r="C31" s="299"/>
      <c r="D31" s="48"/>
      <c r="E31" s="104"/>
      <c r="F31" s="88"/>
      <c r="G31" s="309"/>
      <c r="H31" s="310"/>
      <c r="I31" s="310"/>
      <c r="J31" s="311"/>
      <c r="K31" s="101"/>
      <c r="L31" s="272" t="s">
        <v>28</v>
      </c>
      <c r="M31" s="273"/>
      <c r="N31" s="274"/>
      <c r="O31" s="27"/>
      <c r="P31" s="266"/>
      <c r="Q31" s="267"/>
      <c r="R31" s="267"/>
      <c r="S31" s="268"/>
      <c r="T31" s="22"/>
      <c r="U31" s="22"/>
      <c r="V31" s="6"/>
      <c r="W31" s="4"/>
      <c r="X31" s="4"/>
      <c r="Y31" s="4"/>
      <c r="Z31" s="4"/>
      <c r="AA31" s="4"/>
    </row>
    <row r="32" spans="1:29" ht="24.75" x14ac:dyDescent="0.45">
      <c r="A32" s="175"/>
      <c r="B32" s="174"/>
      <c r="C32" s="176"/>
      <c r="D32" s="48"/>
      <c r="E32" s="104"/>
      <c r="F32" s="88"/>
      <c r="G32" s="287" t="s">
        <v>60</v>
      </c>
      <c r="H32" s="288"/>
      <c r="I32" s="288"/>
      <c r="J32" s="289"/>
      <c r="K32" s="101"/>
      <c r="L32" s="275"/>
      <c r="M32" s="276"/>
      <c r="N32" s="277"/>
      <c r="O32" s="27"/>
      <c r="P32" s="269" t="s">
        <v>61</v>
      </c>
      <c r="Q32" s="270"/>
      <c r="R32" s="270"/>
      <c r="S32" s="271"/>
      <c r="T32" s="23"/>
      <c r="U32" s="23"/>
      <c r="V32" s="5"/>
      <c r="W32" s="5"/>
      <c r="X32" s="5"/>
      <c r="AB32" s="5"/>
      <c r="AC32" s="5"/>
    </row>
    <row r="33" spans="1:29" ht="28.5" x14ac:dyDescent="0.5">
      <c r="A33" s="177" t="s">
        <v>21</v>
      </c>
      <c r="B33" s="57" t="s">
        <v>5</v>
      </c>
      <c r="C33" s="178" t="s">
        <v>6</v>
      </c>
      <c r="D33" s="48"/>
      <c r="E33" s="34"/>
      <c r="F33" s="27"/>
      <c r="G33" s="292" t="s">
        <v>21</v>
      </c>
      <c r="H33" s="293"/>
      <c r="I33" s="53" t="s">
        <v>5</v>
      </c>
      <c r="J33" s="108" t="s">
        <v>6</v>
      </c>
      <c r="K33" s="89"/>
      <c r="L33" s="161"/>
      <c r="M33" s="125">
        <v>100</v>
      </c>
      <c r="N33" s="157"/>
      <c r="O33" s="27"/>
      <c r="P33" s="137" t="s">
        <v>21</v>
      </c>
      <c r="Q33" s="138"/>
      <c r="R33" s="51" t="s">
        <v>5</v>
      </c>
      <c r="S33" s="122" t="s">
        <v>6</v>
      </c>
      <c r="T33" s="166"/>
      <c r="U33" s="249" t="s">
        <v>41</v>
      </c>
      <c r="V33" s="258" t="s">
        <v>43</v>
      </c>
      <c r="W33" s="258"/>
      <c r="X33" s="258"/>
      <c r="Y33" s="18" t="s">
        <v>16</v>
      </c>
      <c r="Z33" s="18"/>
      <c r="AA33" s="18"/>
      <c r="AB33" s="13"/>
      <c r="AC33" s="44"/>
    </row>
    <row r="34" spans="1:29" ht="27" customHeight="1" x14ac:dyDescent="0.5">
      <c r="A34" s="316">
        <f>B14</f>
        <v>20</v>
      </c>
      <c r="B34" s="314">
        <f>VLOOKUP(A12,A15:B17,2,0)</f>
        <v>30</v>
      </c>
      <c r="C34" s="312">
        <f>VLOOKUP(A20,A22:B24,2,0)</f>
        <v>100</v>
      </c>
      <c r="D34" s="61"/>
      <c r="E34" s="105"/>
      <c r="F34" s="27"/>
      <c r="G34" s="109" t="s">
        <v>67</v>
      </c>
      <c r="H34" s="188">
        <v>4</v>
      </c>
      <c r="I34" s="189">
        <v>14</v>
      </c>
      <c r="J34" s="190">
        <v>8</v>
      </c>
      <c r="K34" s="89"/>
      <c r="L34" s="162" t="s">
        <v>21</v>
      </c>
      <c r="M34" s="124">
        <f>(A34*M33)/H34</f>
        <v>500</v>
      </c>
      <c r="N34" s="158" t="str">
        <f>IF(M34&lt;A34,H51,O6)</f>
        <v>OK</v>
      </c>
      <c r="O34" s="27"/>
      <c r="P34" s="109" t="s">
        <v>67</v>
      </c>
      <c r="Q34" s="197">
        <v>27</v>
      </c>
      <c r="R34" s="133" t="s">
        <v>33</v>
      </c>
      <c r="S34" s="190">
        <v>10</v>
      </c>
      <c r="T34" s="167" t="s">
        <v>62</v>
      </c>
      <c r="U34" s="250"/>
      <c r="V34" s="18" t="s">
        <v>17</v>
      </c>
      <c r="W34" s="18" t="s">
        <v>18</v>
      </c>
      <c r="X34" s="18" t="s">
        <v>19</v>
      </c>
      <c r="Y34" s="18" t="s">
        <v>17</v>
      </c>
      <c r="Z34" s="18" t="s">
        <v>18</v>
      </c>
      <c r="AA34" s="18" t="s">
        <v>19</v>
      </c>
      <c r="AB34" s="18" t="s">
        <v>80</v>
      </c>
      <c r="AC34" s="44"/>
    </row>
    <row r="35" spans="1:29" ht="24" customHeight="1" x14ac:dyDescent="0.5">
      <c r="A35" s="317"/>
      <c r="B35" s="315"/>
      <c r="C35" s="313"/>
      <c r="D35" s="48"/>
      <c r="E35" s="106"/>
      <c r="F35" s="27"/>
      <c r="G35" s="110" t="s">
        <v>68</v>
      </c>
      <c r="H35" s="188">
        <v>5</v>
      </c>
      <c r="I35" s="69"/>
      <c r="J35" s="111"/>
      <c r="K35" s="89"/>
      <c r="L35" s="162" t="s">
        <v>5</v>
      </c>
      <c r="M35" s="124">
        <f>(I34*M34)/M33</f>
        <v>70</v>
      </c>
      <c r="N35" s="159" t="s">
        <v>26</v>
      </c>
      <c r="O35" s="27"/>
      <c r="P35" s="110" t="s">
        <v>68</v>
      </c>
      <c r="Q35" s="195">
        <v>5</v>
      </c>
      <c r="R35" s="55"/>
      <c r="S35" s="116"/>
      <c r="T35" s="167">
        <v>1</v>
      </c>
      <c r="U35" s="168" t="s">
        <v>89</v>
      </c>
      <c r="V35" s="16">
        <v>80</v>
      </c>
      <c r="W35" s="16">
        <v>60</v>
      </c>
      <c r="X35" s="16">
        <v>30</v>
      </c>
      <c r="Y35" s="16">
        <v>100</v>
      </c>
      <c r="Z35" s="16">
        <v>80</v>
      </c>
      <c r="AA35" s="16">
        <v>40</v>
      </c>
      <c r="AB35" s="16">
        <v>80</v>
      </c>
      <c r="AC35" s="44"/>
    </row>
    <row r="36" spans="1:29" s="9" customFormat="1" ht="25.5" x14ac:dyDescent="0.5">
      <c r="A36" s="300" t="s">
        <v>44</v>
      </c>
      <c r="B36" s="301"/>
      <c r="C36" s="302"/>
      <c r="D36" s="48"/>
      <c r="E36" s="107"/>
      <c r="F36" s="27"/>
      <c r="G36" s="110" t="s">
        <v>69</v>
      </c>
      <c r="H36" s="112">
        <f>(A39+B39+C39)*G3/(H34+I34+J34)</f>
        <v>576.92307692307691</v>
      </c>
      <c r="I36" s="76"/>
      <c r="J36" s="113"/>
      <c r="K36" s="89"/>
      <c r="L36" s="163" t="s">
        <v>6</v>
      </c>
      <c r="M36" s="124">
        <f>(J34*M34)/M33</f>
        <v>40</v>
      </c>
      <c r="N36" s="160" t="str">
        <f>IF(M36&lt;C34,O7,O6)</f>
        <v>falta</v>
      </c>
      <c r="O36" s="27"/>
      <c r="P36" s="110" t="s">
        <v>69</v>
      </c>
      <c r="Q36" s="77">
        <f>(L39+N39)*G3/(Q34+S34)</f>
        <v>378.37837837837839</v>
      </c>
      <c r="R36" s="76"/>
      <c r="S36" s="113"/>
      <c r="T36" s="167">
        <v>2</v>
      </c>
      <c r="U36" s="168" t="s">
        <v>88</v>
      </c>
      <c r="V36" s="16">
        <v>100</v>
      </c>
      <c r="W36" s="16">
        <v>80</v>
      </c>
      <c r="X36" s="16">
        <v>50</v>
      </c>
      <c r="Y36" s="16">
        <v>140</v>
      </c>
      <c r="Z36" s="16">
        <v>120</v>
      </c>
      <c r="AA36" s="16">
        <v>80</v>
      </c>
      <c r="AB36" s="16">
        <v>130</v>
      </c>
      <c r="AC36" s="44"/>
    </row>
    <row r="37" spans="1:29" ht="25.5" x14ac:dyDescent="0.5">
      <c r="A37" s="303"/>
      <c r="B37" s="304"/>
      <c r="C37" s="305"/>
      <c r="D37" s="52"/>
      <c r="E37" s="27"/>
      <c r="F37" s="27"/>
      <c r="G37" s="110" t="s">
        <v>70</v>
      </c>
      <c r="H37" s="112">
        <f>H35*H36</f>
        <v>2884.6153846153848</v>
      </c>
      <c r="I37" s="70"/>
      <c r="J37" s="114"/>
      <c r="K37" s="89"/>
      <c r="L37" s="318" t="s">
        <v>65</v>
      </c>
      <c r="M37" s="319"/>
      <c r="N37" s="320"/>
      <c r="O37" s="27"/>
      <c r="P37" s="110" t="s">
        <v>70</v>
      </c>
      <c r="Q37" s="78">
        <f>Q35*Q36</f>
        <v>1891.8918918918919</v>
      </c>
      <c r="R37" s="76"/>
      <c r="S37" s="113"/>
      <c r="T37" s="167">
        <v>3</v>
      </c>
      <c r="U37" s="168" t="s">
        <v>87</v>
      </c>
      <c r="V37" s="16">
        <v>120</v>
      </c>
      <c r="W37" s="16">
        <v>100</v>
      </c>
      <c r="X37" s="16">
        <v>70</v>
      </c>
      <c r="Y37" s="16">
        <v>180</v>
      </c>
      <c r="Z37" s="16">
        <v>160</v>
      </c>
      <c r="AA37" s="16">
        <v>120</v>
      </c>
      <c r="AB37" s="16">
        <v>180</v>
      </c>
      <c r="AC37" s="44"/>
    </row>
    <row r="38" spans="1:29" ht="24.75" x14ac:dyDescent="0.45">
      <c r="A38" s="179" t="s">
        <v>21</v>
      </c>
      <c r="B38" s="53" t="s">
        <v>5</v>
      </c>
      <c r="C38" s="108" t="s">
        <v>6</v>
      </c>
      <c r="D38" s="52"/>
      <c r="E38" s="27"/>
      <c r="F38" s="27"/>
      <c r="G38" s="110" t="s">
        <v>97</v>
      </c>
      <c r="H38" s="191">
        <v>2026</v>
      </c>
      <c r="I38" s="70"/>
      <c r="J38" s="114"/>
      <c r="K38" s="89"/>
      <c r="L38" s="126" t="s">
        <v>21</v>
      </c>
      <c r="M38" s="67" t="s">
        <v>5</v>
      </c>
      <c r="N38" s="127" t="s">
        <v>6</v>
      </c>
      <c r="O38" s="27"/>
      <c r="P38" s="110" t="s">
        <v>98</v>
      </c>
      <c r="Q38" s="196">
        <v>800</v>
      </c>
      <c r="R38" s="76"/>
      <c r="S38" s="113"/>
      <c r="T38" s="167">
        <v>4</v>
      </c>
      <c r="U38" s="168" t="s">
        <v>86</v>
      </c>
      <c r="V38" s="16">
        <v>80</v>
      </c>
      <c r="W38" s="16">
        <v>60</v>
      </c>
      <c r="X38" s="16">
        <v>30</v>
      </c>
      <c r="Y38" s="16">
        <v>50</v>
      </c>
      <c r="Z38" s="16">
        <v>40</v>
      </c>
      <c r="AA38" s="16">
        <v>20</v>
      </c>
      <c r="AB38" s="16">
        <v>60</v>
      </c>
      <c r="AC38" s="44"/>
    </row>
    <row r="39" spans="1:29" ht="24.75" x14ac:dyDescent="0.45">
      <c r="A39" s="337">
        <v>20</v>
      </c>
      <c r="B39" s="339">
        <v>30</v>
      </c>
      <c r="C39" s="335">
        <v>100</v>
      </c>
      <c r="D39" s="52"/>
      <c r="E39" s="27"/>
      <c r="F39" s="27"/>
      <c r="G39" s="290" t="s">
        <v>71</v>
      </c>
      <c r="H39" s="62"/>
      <c r="I39" s="71"/>
      <c r="J39" s="285">
        <f>(+H37*H38)/1000</f>
        <v>5844.2307692307695</v>
      </c>
      <c r="K39" s="27"/>
      <c r="L39" s="128">
        <f>B25</f>
        <v>80</v>
      </c>
      <c r="M39" s="85" t="s">
        <v>26</v>
      </c>
      <c r="N39" s="129">
        <f>$C$39-M36</f>
        <v>60</v>
      </c>
      <c r="O39" s="27"/>
      <c r="P39" s="290" t="s">
        <v>71</v>
      </c>
      <c r="Q39" s="76"/>
      <c r="R39" s="76"/>
      <c r="S39" s="330">
        <f>(+Q38*Q37)/1000</f>
        <v>1513.5135135135135</v>
      </c>
      <c r="T39" s="167">
        <v>5</v>
      </c>
      <c r="U39" s="168" t="s">
        <v>84</v>
      </c>
      <c r="V39" s="16">
        <v>100</v>
      </c>
      <c r="W39" s="16">
        <v>80</v>
      </c>
      <c r="X39" s="16">
        <v>50</v>
      </c>
      <c r="Y39" s="16">
        <v>70</v>
      </c>
      <c r="Z39" s="16">
        <v>60</v>
      </c>
      <c r="AA39" s="16">
        <v>40</v>
      </c>
      <c r="AB39" s="16">
        <v>100</v>
      </c>
      <c r="AC39" s="44"/>
    </row>
    <row r="40" spans="1:29" ht="25.5" x14ac:dyDescent="0.5">
      <c r="A40" s="338"/>
      <c r="B40" s="340"/>
      <c r="C40" s="336"/>
      <c r="D40" s="52"/>
      <c r="E40" s="27"/>
      <c r="F40" s="27"/>
      <c r="G40" s="291"/>
      <c r="H40" s="62"/>
      <c r="I40" s="71"/>
      <c r="J40" s="286"/>
      <c r="K40" s="27"/>
      <c r="L40" s="318" t="s">
        <v>30</v>
      </c>
      <c r="M40" s="319"/>
      <c r="N40" s="320"/>
      <c r="O40" s="27"/>
      <c r="P40" s="291"/>
      <c r="Q40" s="76"/>
      <c r="R40" s="76"/>
      <c r="S40" s="331"/>
      <c r="T40" s="167">
        <v>6</v>
      </c>
      <c r="U40" s="168" t="s">
        <v>85</v>
      </c>
      <c r="V40" s="16">
        <v>120</v>
      </c>
      <c r="W40" s="16">
        <v>100</v>
      </c>
      <c r="X40" s="16">
        <v>70</v>
      </c>
      <c r="Y40" s="16">
        <v>90</v>
      </c>
      <c r="Z40" s="16">
        <v>80</v>
      </c>
      <c r="AA40" s="16">
        <v>60</v>
      </c>
      <c r="AB40" s="16">
        <v>140</v>
      </c>
      <c r="AC40" s="44"/>
    </row>
    <row r="41" spans="1:29" ht="26.25" thickBot="1" x14ac:dyDescent="0.55000000000000004">
      <c r="A41" s="180">
        <f>A39/$A$39</f>
        <v>1</v>
      </c>
      <c r="B41" s="156">
        <f>B39/$A$39</f>
        <v>1.5</v>
      </c>
      <c r="C41" s="181">
        <f>C39/$A$39</f>
        <v>5</v>
      </c>
      <c r="D41" s="52"/>
      <c r="E41" s="27"/>
      <c r="F41" s="27"/>
      <c r="G41" s="115"/>
      <c r="H41" s="55"/>
      <c r="I41" s="55"/>
      <c r="J41" s="116"/>
      <c r="K41" s="27"/>
      <c r="L41" s="130">
        <f>L39</f>
        <v>80</v>
      </c>
      <c r="M41" s="131" t="s">
        <v>26</v>
      </c>
      <c r="N41" s="132">
        <f>N39</f>
        <v>60</v>
      </c>
      <c r="O41" s="27"/>
      <c r="P41" s="123"/>
      <c r="Q41" s="55"/>
      <c r="R41" s="55"/>
      <c r="S41" s="116"/>
      <c r="T41" s="167">
        <v>7</v>
      </c>
      <c r="U41" s="168" t="s">
        <v>84</v>
      </c>
      <c r="V41" s="16">
        <v>80</v>
      </c>
      <c r="W41" s="16">
        <v>60</v>
      </c>
      <c r="X41" s="16">
        <v>40</v>
      </c>
      <c r="Y41" s="16">
        <v>70</v>
      </c>
      <c r="Z41" s="16">
        <v>60</v>
      </c>
      <c r="AA41" s="16">
        <v>40</v>
      </c>
      <c r="AB41" s="16">
        <v>80</v>
      </c>
      <c r="AC41" s="4"/>
    </row>
    <row r="42" spans="1:29" ht="25.5" x14ac:dyDescent="0.5">
      <c r="A42" s="300" t="s">
        <v>30</v>
      </c>
      <c r="B42" s="301"/>
      <c r="C42" s="302"/>
      <c r="D42" s="52"/>
      <c r="E42" s="27"/>
      <c r="F42" s="27"/>
      <c r="G42" s="115"/>
      <c r="H42" s="55"/>
      <c r="I42" s="55"/>
      <c r="J42" s="116"/>
      <c r="K42" s="27"/>
      <c r="L42" s="27"/>
      <c r="M42" s="27"/>
      <c r="N42" s="27"/>
      <c r="O42" s="27"/>
      <c r="P42" s="123"/>
      <c r="Q42" s="55"/>
      <c r="R42" s="55"/>
      <c r="S42" s="116"/>
      <c r="T42" s="167">
        <v>8</v>
      </c>
      <c r="U42" s="168" t="s">
        <v>82</v>
      </c>
      <c r="V42" s="16">
        <v>70</v>
      </c>
      <c r="W42" s="16">
        <v>50</v>
      </c>
      <c r="X42" s="16">
        <v>30</v>
      </c>
      <c r="Y42" s="16">
        <v>75</v>
      </c>
      <c r="Z42" s="16">
        <v>60</v>
      </c>
      <c r="AA42" s="16">
        <v>30</v>
      </c>
      <c r="AB42" s="16">
        <v>70</v>
      </c>
      <c r="AC42" s="44"/>
    </row>
    <row r="43" spans="1:29" s="10" customFormat="1" ht="24.75" x14ac:dyDescent="0.45">
      <c r="A43" s="332"/>
      <c r="B43" s="333"/>
      <c r="C43" s="334"/>
      <c r="D43" s="61"/>
      <c r="E43" s="35"/>
      <c r="F43" s="35"/>
      <c r="G43" s="109" t="s">
        <v>67</v>
      </c>
      <c r="H43" s="192">
        <v>6</v>
      </c>
      <c r="I43" s="193">
        <v>30</v>
      </c>
      <c r="J43" s="194">
        <v>10</v>
      </c>
      <c r="K43" s="35"/>
      <c r="L43" s="35"/>
      <c r="M43" s="35"/>
      <c r="N43" s="35"/>
      <c r="O43" s="35"/>
      <c r="P43" s="109" t="s">
        <v>67</v>
      </c>
      <c r="Q43" s="198">
        <v>20</v>
      </c>
      <c r="R43" s="134" t="s">
        <v>33</v>
      </c>
      <c r="S43" s="199">
        <v>10</v>
      </c>
      <c r="T43" s="167">
        <v>9</v>
      </c>
      <c r="U43" s="168" t="s">
        <v>81</v>
      </c>
      <c r="V43" s="16">
        <v>80</v>
      </c>
      <c r="W43" s="16">
        <v>60</v>
      </c>
      <c r="X43" s="16">
        <v>40</v>
      </c>
      <c r="Y43" s="16">
        <v>100</v>
      </c>
      <c r="Z43" s="16">
        <v>70</v>
      </c>
      <c r="AA43" s="16">
        <v>60</v>
      </c>
      <c r="AB43" s="16">
        <v>100</v>
      </c>
      <c r="AC43" s="44"/>
    </row>
    <row r="44" spans="1:29" ht="24.75" x14ac:dyDescent="0.45">
      <c r="A44" s="303"/>
      <c r="B44" s="304"/>
      <c r="C44" s="305"/>
      <c r="D44" s="52"/>
      <c r="E44" s="27"/>
      <c r="F44" s="27"/>
      <c r="G44" s="110" t="s">
        <v>68</v>
      </c>
      <c r="H44" s="195">
        <v>5</v>
      </c>
      <c r="I44" s="73"/>
      <c r="J44" s="117"/>
      <c r="K44" s="27"/>
      <c r="L44" s="27"/>
      <c r="M44" s="27"/>
      <c r="N44" s="154"/>
      <c r="O44" s="27"/>
      <c r="P44" s="110" t="s">
        <v>68</v>
      </c>
      <c r="Q44" s="195">
        <v>5</v>
      </c>
      <c r="R44" s="79"/>
      <c r="S44" s="135"/>
      <c r="T44" s="167">
        <v>10</v>
      </c>
      <c r="U44" s="168" t="s">
        <v>83</v>
      </c>
      <c r="V44" s="16">
        <v>90</v>
      </c>
      <c r="W44" s="16">
        <v>70</v>
      </c>
      <c r="X44" s="16">
        <v>50</v>
      </c>
      <c r="Y44" s="16">
        <v>150</v>
      </c>
      <c r="Z44" s="16">
        <v>120</v>
      </c>
      <c r="AA44" s="16">
        <v>90</v>
      </c>
      <c r="AB44" s="16">
        <v>140</v>
      </c>
      <c r="AC44" s="44"/>
    </row>
    <row r="45" spans="1:29" ht="24.75" x14ac:dyDescent="0.45">
      <c r="A45" s="177" t="s">
        <v>21</v>
      </c>
      <c r="B45" s="57" t="s">
        <v>5</v>
      </c>
      <c r="C45" s="178" t="s">
        <v>6</v>
      </c>
      <c r="D45" s="52"/>
      <c r="E45" s="27"/>
      <c r="F45" s="27"/>
      <c r="G45" s="110" t="s">
        <v>69</v>
      </c>
      <c r="H45" s="77">
        <f>(A39+B39+C39)*G3/(H43+I43+J43)</f>
        <v>326.08695652173913</v>
      </c>
      <c r="I45" s="76"/>
      <c r="J45" s="113"/>
      <c r="K45" s="27"/>
      <c r="L45" s="27"/>
      <c r="M45" s="27"/>
      <c r="N45" s="27"/>
      <c r="O45" s="27"/>
      <c r="P45" s="110" t="s">
        <v>69</v>
      </c>
      <c r="Q45" s="77">
        <f>(L39+N39)*G3/(Q43+S43)</f>
        <v>466.66666666666669</v>
      </c>
      <c r="R45" s="76"/>
      <c r="S45" s="113"/>
      <c r="T45" s="167">
        <v>11</v>
      </c>
      <c r="U45" s="168" t="s">
        <v>90</v>
      </c>
      <c r="V45" s="16">
        <v>120</v>
      </c>
      <c r="W45" s="16">
        <v>80</v>
      </c>
      <c r="X45" s="16">
        <v>40</v>
      </c>
      <c r="Y45" s="16">
        <v>120</v>
      </c>
      <c r="Z45" s="16">
        <v>80</v>
      </c>
      <c r="AA45" s="16">
        <v>40</v>
      </c>
      <c r="AB45" s="44"/>
      <c r="AC45" s="44"/>
    </row>
    <row r="46" spans="1:29" ht="24.75" x14ac:dyDescent="0.45">
      <c r="A46" s="347">
        <f>A41*4</f>
        <v>4</v>
      </c>
      <c r="B46" s="344">
        <f>B41*4</f>
        <v>6</v>
      </c>
      <c r="C46" s="341">
        <f>C41*4</f>
        <v>20</v>
      </c>
      <c r="D46" s="52"/>
      <c r="E46" s="27"/>
      <c r="F46" s="27"/>
      <c r="G46" s="110" t="s">
        <v>70</v>
      </c>
      <c r="H46" s="77">
        <f>H44*H45</f>
        <v>1630.4347826086955</v>
      </c>
      <c r="I46" s="74"/>
      <c r="J46" s="118"/>
      <c r="K46" s="27"/>
      <c r="L46" s="27"/>
      <c r="M46" s="27"/>
      <c r="N46" s="27"/>
      <c r="O46" s="27"/>
      <c r="P46" s="110" t="s">
        <v>70</v>
      </c>
      <c r="Q46" s="77">
        <f>Q44*Q45</f>
        <v>2333.3333333333335</v>
      </c>
      <c r="R46" s="74"/>
      <c r="S46" s="118"/>
      <c r="T46" s="167">
        <v>12</v>
      </c>
      <c r="U46" s="168" t="s">
        <v>91</v>
      </c>
      <c r="V46" s="169">
        <v>70</v>
      </c>
      <c r="W46" s="169">
        <v>50</v>
      </c>
      <c r="X46" s="169">
        <v>30</v>
      </c>
      <c r="Y46" s="169">
        <v>50</v>
      </c>
      <c r="Z46" s="169">
        <v>40</v>
      </c>
      <c r="AA46" s="169">
        <v>20</v>
      </c>
      <c r="AB46" s="169">
        <v>40</v>
      </c>
      <c r="AC46" s="44"/>
    </row>
    <row r="47" spans="1:29" ht="24.75" x14ac:dyDescent="0.45">
      <c r="A47" s="348"/>
      <c r="B47" s="345"/>
      <c r="C47" s="342"/>
      <c r="D47" s="52"/>
      <c r="E47" s="27"/>
      <c r="F47" s="27"/>
      <c r="G47" s="110" t="s">
        <v>97</v>
      </c>
      <c r="H47" s="196">
        <v>2254</v>
      </c>
      <c r="I47" s="75"/>
      <c r="J47" s="119"/>
      <c r="K47" s="27"/>
      <c r="L47" s="27"/>
      <c r="M47" s="27"/>
      <c r="N47" s="27"/>
      <c r="O47" s="27"/>
      <c r="P47" s="110" t="s">
        <v>98</v>
      </c>
      <c r="Q47" s="196">
        <v>800</v>
      </c>
      <c r="R47" s="75"/>
      <c r="S47" s="119"/>
      <c r="T47" s="167">
        <v>13</v>
      </c>
      <c r="U47" s="168" t="s">
        <v>92</v>
      </c>
      <c r="V47" s="169">
        <v>80</v>
      </c>
      <c r="W47" s="169">
        <v>60</v>
      </c>
      <c r="X47" s="169">
        <v>40</v>
      </c>
      <c r="Y47" s="169">
        <v>70</v>
      </c>
      <c r="Z47" s="169">
        <v>60</v>
      </c>
      <c r="AA47" s="169">
        <v>40</v>
      </c>
      <c r="AB47" s="170">
        <v>80</v>
      </c>
      <c r="AC47" s="44"/>
    </row>
    <row r="48" spans="1:29" ht="25.5" customHeight="1" thickBot="1" x14ac:dyDescent="0.5">
      <c r="A48" s="349"/>
      <c r="B48" s="346"/>
      <c r="C48" s="343"/>
      <c r="D48" s="52"/>
      <c r="E48" s="27"/>
      <c r="F48" s="27"/>
      <c r="G48" s="290" t="s">
        <v>71</v>
      </c>
      <c r="H48" s="55"/>
      <c r="I48" s="120"/>
      <c r="J48" s="323">
        <f>(+H47*H46)/1000</f>
        <v>3674.9999999999995</v>
      </c>
      <c r="K48" s="27"/>
      <c r="L48" s="27"/>
      <c r="M48" s="27"/>
      <c r="N48" s="27"/>
      <c r="O48" s="27"/>
      <c r="P48" s="260" t="s">
        <v>71</v>
      </c>
      <c r="Q48" s="80"/>
      <c r="R48" s="81"/>
      <c r="S48" s="323">
        <f>+Q47*Q46/1000</f>
        <v>1866.6666666666667</v>
      </c>
      <c r="T48" s="166"/>
      <c r="U48" s="166"/>
      <c r="V48" s="44"/>
      <c r="W48" s="44"/>
      <c r="X48" s="44"/>
      <c r="Y48" s="44"/>
      <c r="Z48" s="44"/>
      <c r="AA48" s="44"/>
      <c r="AB48" s="44"/>
      <c r="AC48" s="44"/>
    </row>
    <row r="49" spans="1:21" ht="24.75" customHeight="1" x14ac:dyDescent="0.45">
      <c r="D49" s="27"/>
      <c r="E49" s="27"/>
      <c r="F49" s="27"/>
      <c r="G49" s="291"/>
      <c r="H49" s="55"/>
      <c r="I49" s="120"/>
      <c r="J49" s="323"/>
      <c r="K49" s="27"/>
      <c r="L49" s="27"/>
      <c r="M49" s="27"/>
      <c r="N49" s="27"/>
      <c r="O49" s="27"/>
      <c r="P49" s="329"/>
      <c r="Q49" s="80"/>
      <c r="R49" s="81"/>
      <c r="S49" s="323"/>
      <c r="T49" s="11"/>
      <c r="U49" s="11"/>
    </row>
    <row r="50" spans="1:21" ht="24.75" x14ac:dyDescent="0.5">
      <c r="A50" s="27"/>
      <c r="B50" s="27"/>
      <c r="C50" s="27"/>
      <c r="D50" s="27"/>
      <c r="E50" s="27"/>
      <c r="F50" s="27"/>
      <c r="G50" s="115"/>
      <c r="H50" s="55"/>
      <c r="I50" s="55"/>
      <c r="J50" s="116"/>
      <c r="K50" s="27"/>
      <c r="L50" s="27"/>
      <c r="M50" s="27"/>
      <c r="N50" s="27"/>
      <c r="O50" s="27"/>
      <c r="P50" s="123"/>
      <c r="Q50" s="55"/>
      <c r="R50" s="55"/>
      <c r="S50" s="136"/>
      <c r="T50" s="11"/>
      <c r="U50" s="11"/>
    </row>
    <row r="51" spans="1:21" ht="22.5" x14ac:dyDescent="0.45">
      <c r="A51" s="27"/>
      <c r="B51" s="27"/>
      <c r="C51" s="27"/>
      <c r="D51" s="27"/>
      <c r="E51" s="27"/>
      <c r="F51" s="27"/>
      <c r="G51" s="321" t="s">
        <v>36</v>
      </c>
      <c r="H51" s="55"/>
      <c r="I51" s="55"/>
      <c r="J51" s="326">
        <f>(+J39-J48)</f>
        <v>2169.23076923077</v>
      </c>
      <c r="K51" s="27"/>
      <c r="L51" s="27"/>
      <c r="M51" s="27"/>
      <c r="N51" s="27"/>
      <c r="O51" s="27"/>
      <c r="P51" s="328" t="s">
        <v>36</v>
      </c>
      <c r="Q51" s="55"/>
      <c r="R51" s="55"/>
      <c r="S51" s="324">
        <f>(+S39-S48)</f>
        <v>-353.1531531531532</v>
      </c>
      <c r="T51" s="11"/>
      <c r="U51" s="11"/>
    </row>
    <row r="52" spans="1:21" ht="23.25" thickBot="1" x14ac:dyDescent="0.5">
      <c r="A52" s="27"/>
      <c r="B52" s="27"/>
      <c r="C52" s="27"/>
      <c r="D52" s="27"/>
      <c r="E52" s="27"/>
      <c r="F52" s="27"/>
      <c r="G52" s="322"/>
      <c r="H52" s="121"/>
      <c r="I52" s="121"/>
      <c r="J52" s="327"/>
      <c r="K52" s="27"/>
      <c r="L52" s="27"/>
      <c r="M52" s="27"/>
      <c r="N52" s="27"/>
      <c r="O52" s="27"/>
      <c r="P52" s="328"/>
      <c r="Q52" s="121"/>
      <c r="R52" s="121"/>
      <c r="S52" s="325"/>
      <c r="T52" s="11"/>
      <c r="U52" s="11"/>
    </row>
    <row r="53" spans="1:21" ht="21" x14ac:dyDescent="0.35">
      <c r="A53" s="27"/>
      <c r="B53" s="27"/>
      <c r="C53" s="27"/>
      <c r="D53" s="27"/>
      <c r="E53" s="27"/>
      <c r="F53" s="27"/>
      <c r="G53" s="27"/>
      <c r="H53" s="27"/>
      <c r="I53" s="27"/>
      <c r="J53" s="27"/>
      <c r="K53" s="27"/>
      <c r="L53" s="27"/>
      <c r="M53" s="27"/>
      <c r="N53" s="27"/>
      <c r="O53" s="27"/>
      <c r="T53" s="11"/>
      <c r="U53" s="11"/>
    </row>
    <row r="54" spans="1:21" ht="15.75" x14ac:dyDescent="0.25">
      <c r="A54" s="27"/>
      <c r="B54" s="27"/>
      <c r="C54" s="27"/>
      <c r="D54" s="27"/>
      <c r="E54" s="27"/>
      <c r="F54" s="27"/>
      <c r="G54" s="27"/>
      <c r="H54" s="27"/>
      <c r="I54" s="27"/>
      <c r="J54" s="27"/>
      <c r="K54" s="27"/>
      <c r="L54" s="27"/>
      <c r="M54" s="27"/>
      <c r="N54" s="27"/>
      <c r="O54" s="27"/>
    </row>
    <row r="55" spans="1:21" ht="15.75" x14ac:dyDescent="0.25">
      <c r="A55" s="27"/>
      <c r="B55" s="27"/>
      <c r="C55" s="27"/>
      <c r="D55" s="27"/>
      <c r="E55" s="27"/>
      <c r="F55" s="27"/>
      <c r="G55" s="27"/>
      <c r="H55" s="27"/>
      <c r="I55" s="27"/>
      <c r="J55" s="27"/>
      <c r="K55" s="27"/>
      <c r="L55" s="27"/>
      <c r="M55" s="27"/>
      <c r="N55" s="27"/>
      <c r="O55" s="27"/>
      <c r="P55" s="27"/>
      <c r="Q55" s="27"/>
      <c r="R55" s="27"/>
      <c r="S55" s="27"/>
    </row>
  </sheetData>
  <sheetProtection password="CC35" sheet="1" objects="1" scenarios="1"/>
  <mergeCells count="45">
    <mergeCell ref="S39:S40"/>
    <mergeCell ref="S48:S49"/>
    <mergeCell ref="P39:P40"/>
    <mergeCell ref="A42:C44"/>
    <mergeCell ref="G48:G49"/>
    <mergeCell ref="C39:C40"/>
    <mergeCell ref="A39:A40"/>
    <mergeCell ref="B39:B40"/>
    <mergeCell ref="C46:C48"/>
    <mergeCell ref="B46:B48"/>
    <mergeCell ref="A46:A48"/>
    <mergeCell ref="G51:G52"/>
    <mergeCell ref="J48:J49"/>
    <mergeCell ref="S51:S52"/>
    <mergeCell ref="J51:J52"/>
    <mergeCell ref="P51:P52"/>
    <mergeCell ref="P48:P49"/>
    <mergeCell ref="A1:N1"/>
    <mergeCell ref="A11:C11"/>
    <mergeCell ref="A20:B20"/>
    <mergeCell ref="J39:J40"/>
    <mergeCell ref="G32:J32"/>
    <mergeCell ref="G39:G40"/>
    <mergeCell ref="G33:H33"/>
    <mergeCell ref="A30:C31"/>
    <mergeCell ref="A36:C37"/>
    <mergeCell ref="G30:J31"/>
    <mergeCell ref="C34:C35"/>
    <mergeCell ref="B34:B35"/>
    <mergeCell ref="A34:A35"/>
    <mergeCell ref="L37:N37"/>
    <mergeCell ref="L40:N40"/>
    <mergeCell ref="A5:A6"/>
    <mergeCell ref="U33:U34"/>
    <mergeCell ref="A3:B4"/>
    <mergeCell ref="B5:B6"/>
    <mergeCell ref="A12:B12"/>
    <mergeCell ref="V33:X33"/>
    <mergeCell ref="A7:A8"/>
    <mergeCell ref="A18:C19"/>
    <mergeCell ref="P30:S31"/>
    <mergeCell ref="P32:S32"/>
    <mergeCell ref="L31:N32"/>
    <mergeCell ref="A9:D10"/>
    <mergeCell ref="B7:B8"/>
  </mergeCells>
  <conditionalFormatting sqref="J48">
    <cfRule type="cellIs" dxfId="7" priority="5" operator="greaterThan">
      <formula>$J$39</formula>
    </cfRule>
    <cfRule type="cellIs" dxfId="6" priority="6" operator="lessThan">
      <formula>$J$39</formula>
    </cfRule>
  </conditionalFormatting>
  <conditionalFormatting sqref="J39">
    <cfRule type="cellIs" dxfId="5" priority="115" operator="lessThan">
      <formula>$J$48</formula>
    </cfRule>
    <cfRule type="cellIs" dxfId="4" priority="116" operator="greaterThan">
      <formula>$J$48</formula>
    </cfRule>
  </conditionalFormatting>
  <conditionalFormatting sqref="S48">
    <cfRule type="cellIs" dxfId="3" priority="119" operator="lessThan">
      <formula>$S$39</formula>
    </cfRule>
    <cfRule type="cellIs" dxfId="2" priority="120" operator="greaterThan">
      <formula>$S$39</formula>
    </cfRule>
  </conditionalFormatting>
  <conditionalFormatting sqref="S39">
    <cfRule type="cellIs" dxfId="1" priority="123" operator="lessThan">
      <formula>$S$48</formula>
    </cfRule>
    <cfRule type="cellIs" dxfId="0" priority="124" operator="greaterThan">
      <formula>$S$48</formula>
    </cfRule>
  </conditionalFormatting>
  <dataValidations count="1">
    <dataValidation type="list" allowBlank="1" showInputMessage="1" showErrorMessage="1" sqref="B7:B8">
      <formula1>$U$35:$U$47</formula1>
    </dataValidation>
  </dataValidations>
  <pageMargins left="0.511811024" right="0.511811024" top="0.78740157499999996" bottom="0.78740157499999996" header="0.31496062000000002" footer="0.31496062000000002"/>
  <pageSetup paperSize="9" orientation="portrait" horizontalDpi="300" verticalDpi="300" r:id="rId1"/>
  <drawing r:id="rId2"/>
  <legacyDrawing r:id="rId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10" operator="containsText" id="{26F02E4F-2430-4A4C-A29C-83A7FF119258}">
            <xm:f>NOT(ISERROR(SEARCH($N$36,M36)))</xm:f>
            <xm:f>$N$36</xm:f>
            <x14:dxf/>
          </x14:cfRule>
          <xm:sqref>M36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'DADOS DA ANALISE DE SOLO'!$B$10:$B$50</xm:f>
          </x14:formula1>
          <xm:sqref>B5:B6</xm:sqref>
        </x14:dataValidation>
      </x14:dataValidation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5</vt:i4>
      </vt:variant>
      <vt:variant>
        <vt:lpstr>Intervalos nomeados</vt:lpstr>
      </vt:variant>
      <vt:variant>
        <vt:i4>7</vt:i4>
      </vt:variant>
    </vt:vector>
  </HeadingPairs>
  <TitlesOfParts>
    <vt:vector size="12" baseType="lpstr">
      <vt:lpstr>MENU</vt:lpstr>
      <vt:lpstr>COLETA DA AMOSTRA DE SOLO</vt:lpstr>
      <vt:lpstr>DADOS DA ANALISE DE SOLO</vt:lpstr>
      <vt:lpstr>RECOMENDAÇÃO DE CALAGEM</vt:lpstr>
      <vt:lpstr>RECOMENDAÇÃO DE ADUBAÇÃO</vt:lpstr>
      <vt:lpstr>'RECOMENDAÇÃO DE CALAGEM'!CULTURAS</vt:lpstr>
      <vt:lpstr>ESTOQUE</vt:lpstr>
      <vt:lpstr>'DADOS DA ANALISE DE SOLO'!MINASOL</vt:lpstr>
      <vt:lpstr>OUTROS</vt:lpstr>
      <vt:lpstr>TA</vt:lpstr>
      <vt:lpstr>TIPO</vt:lpstr>
      <vt:lpstr>'DADOS DA ANALISE DE SOLO'!UNIDADE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tamar</dc:creator>
  <cp:lastModifiedBy>Tamara</cp:lastModifiedBy>
  <dcterms:created xsi:type="dcterms:W3CDTF">2020-02-19T14:58:36Z</dcterms:created>
  <dcterms:modified xsi:type="dcterms:W3CDTF">2020-12-17T12:17:05Z</dcterms:modified>
</cp:coreProperties>
</file>